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https://vide-my.sharepoint.com/personal/magdalena_grosberga_daba_gov_lv/Documents/Desktop/Natura 2000 anketas/Jaunas Naturas/"/>
    </mc:Choice>
  </mc:AlternateContent>
  <xr:revisionPtr revIDLastSave="10" documentId="8_{83BBD47F-B513-4233-B37E-9C48BAFB3D54}" xr6:coauthVersionLast="47" xr6:coauthVersionMax="47" xr10:uidLastSave="{76E5CE2E-21CC-4CFD-939B-00E6257F5168}"/>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Anketa!$A$25:$J$35</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E1720" i="15"/>
  <c r="E1721" i="15"/>
  <c r="E1722" i="15"/>
  <c r="E1723" i="15"/>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4" i="1"/>
  <c r="G50" i="1"/>
  <c r="G37" i="1"/>
  <c r="G38" i="1"/>
  <c r="K41" i="1"/>
  <c r="I41" i="1"/>
  <c r="F1721" i="15" l="1"/>
  <c r="F1720" i="15"/>
  <c r="F1723" i="15"/>
  <c r="F1719" i="15"/>
  <c r="F172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E22" i="1" s="1"/>
  <c r="H6" i="15"/>
  <c r="E21" i="1" s="1"/>
  <c r="H29" i="15"/>
  <c r="H21" i="15"/>
  <c r="H13" i="15"/>
  <c r="H5" i="15"/>
  <c r="E20" i="1" s="1"/>
  <c r="H28" i="15"/>
  <c r="A20" i="1"/>
  <c r="H3" i="15"/>
  <c r="E18" i="1" s="1"/>
  <c r="L18" i="1" s="1"/>
  <c r="H30" i="15"/>
  <c r="H20" i="15"/>
  <c r="H27" i="15"/>
  <c r="H26" i="15"/>
  <c r="H25" i="15"/>
  <c r="H24" i="15"/>
  <c r="H23" i="15"/>
  <c r="H22" i="15"/>
  <c r="H12" i="15"/>
  <c r="H19" i="15"/>
  <c r="H18" i="15"/>
  <c r="H17" i="15"/>
  <c r="H16" i="15"/>
  <c r="H15" i="15"/>
  <c r="B22" i="1" l="1"/>
  <c r="K22" i="1"/>
  <c r="L22"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24" i="1" s="1"/>
  <c r="H329" i="13"/>
  <c r="H50" i="1" s="1"/>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1" i="1" l="1"/>
  <c r="H58" i="1" l="1"/>
  <c r="H59" i="1"/>
  <c r="H60" i="1"/>
  <c r="H61" i="1"/>
  <c r="H62" i="1"/>
  <c r="H63" i="1"/>
  <c r="H57" i="1"/>
  <c r="H51" i="1"/>
  <c r="H52" i="1"/>
  <c r="H53" i="1"/>
  <c r="H49" i="1"/>
  <c r="G66" i="1"/>
  <c r="B32" i="1" l="1"/>
  <c r="C32" i="1"/>
  <c r="F32" i="1" l="1"/>
</calcChain>
</file>

<file path=xl/sharedStrings.xml><?xml version="1.0" encoding="utf-8"?>
<sst xmlns="http://schemas.openxmlformats.org/spreadsheetml/2006/main" count="2968" uniqueCount="1011">
  <si>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</si>
  <si>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</si>
  <si>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</si>
  <si>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</si>
  <si>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</si>
  <si>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</si>
  <si>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</si>
  <si>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</si>
  <si>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</si>
  <si>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</si>
  <si>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</si>
  <si>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</si>
  <si>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</si>
  <si>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</si>
  <si>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</si>
  <si>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</si>
  <si>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Birzes purvi</t>
  </si>
  <si>
    <t>1.6.</t>
  </si>
  <si>
    <t>Priekšlikuma sagatavošanas datums</t>
  </si>
  <si>
    <t>6.12.2022.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</si>
  <si>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</si>
  <si>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</si>
  <si>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</si>
  <si>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</si>
  <si>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</si>
  <si>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</si>
  <si>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</si>
  <si>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</si>
  <si>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</si>
  <si>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</si>
  <si>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</si>
  <si>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</si>
  <si>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</si>
  <si>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</si>
  <si>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</si>
  <si>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</si>
  <si>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</si>
  <si>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</si>
  <si>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</si>
  <si>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</si>
  <si>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</si>
  <si>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</si>
  <si>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</si>
  <si>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</si>
  <si>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</si>
  <si>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</si>
  <si>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</si>
  <si>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</si>
  <si>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</si>
  <si>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</si>
  <si>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</si>
  <si>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</si>
  <si>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</si>
  <si>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</si>
  <si>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</si>
  <si>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</si>
  <si>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</si>
  <si>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</si>
  <si>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</si>
  <si>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</si>
  <si>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</si>
  <si>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</si>
  <si>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</si>
  <si>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</si>
  <si>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</si>
  <si>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</si>
  <si>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</si>
  <si>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</si>
  <si>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</si>
  <si>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</si>
  <si>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</si>
  <si>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</si>
  <si>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</si>
  <si>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</si>
  <si>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</si>
  <si>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</si>
  <si>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</si>
  <si>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</si>
  <si>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</si>
  <si>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Ūpis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</si>
  <si>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</si>
  <si>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</si>
  <si>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</si>
  <si>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</si>
  <si>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</si>
  <si>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</si>
  <si>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</si>
  <si>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</si>
  <si>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</si>
  <si>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</si>
  <si>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</si>
  <si>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</si>
  <si>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</si>
  <si>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</si>
  <si>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</si>
  <si>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</si>
  <si>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</si>
  <si>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</si>
  <si>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</si>
  <si>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</si>
  <si>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</si>
  <si>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</si>
  <si>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</si>
  <si>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</si>
  <si>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</si>
  <si>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</si>
  <si>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</si>
  <si>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</si>
  <si>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</si>
  <si>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</si>
  <si>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</si>
  <si>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dibināts mikroliegums ūpja </t>
    </r>
    <r>
      <rPr>
        <i/>
        <sz val="11"/>
        <color theme="1"/>
        <rFont val="Calibri"/>
        <family val="2"/>
        <scheme val="minor"/>
      </rPr>
      <t>Bubo bubo</t>
    </r>
    <r>
      <rPr>
        <sz val="11"/>
        <color theme="1"/>
        <rFont val="Calibri"/>
        <family val="2"/>
        <charset val="186"/>
        <scheme val="minor"/>
      </rPr>
      <t xml:space="preserve"> aizsardzībai.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</si>
  <si>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</si>
  <si>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</si>
  <si>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</si>
  <si>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aizsargājamo biotopu: neskarti augstie purvi (7110*), degradētie augstie purvi, kuros iespējama vai noris dabiskā atjaunošanās (7120), veci vai dabiski boreāli meži (9010*), staignāju meži (9080*),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</si>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</sst>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lightDown">
        <bgColor theme="0" tint="-0.14999847407452621"/>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9" fillId="3"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5" fillId="3" borderId="1" xfId="0" applyFont="1" applyFill="1" applyBorder="1" applyAlignment="1">
      <alignment horizontal="left"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2" borderId="1" xfId="0" applyFill="1" applyBorder="1" applyAlignment="1">
      <alignment horizontal="center" vertical="center"/>
    </xf>
    <xf numFmtId="0" fontId="2" fillId="3" borderId="1" xfId="0" applyFont="1" applyFill="1" applyBorder="1" applyAlignment="1">
      <alignment horizontal="center"/>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4"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8"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6" xfId="0" applyFill="1" applyBorder="1" applyAlignment="1">
      <alignment horizontal="center" vertical="center" wrapText="1"/>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7" borderId="28" xfId="0" applyFill="1"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9"/>
  <sheetViews>
    <sheetView tabSelected="1" workbookViewId="0">
      <selection activeCell="F3" sqref="F3:J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4" t="s">
        <v>0</v>
      </c>
      <c r="B1" s="144"/>
      <c r="C1" s="144"/>
      <c r="D1" s="144"/>
      <c r="E1" s="144"/>
      <c r="F1" s="144"/>
      <c r="G1" s="144"/>
      <c r="H1" s="144"/>
      <c r="I1" s="144"/>
      <c r="J1" s="144"/>
    </row>
    <row r="2" spans="1:12">
      <c r="A2" s="89" t="s">
        <v>1</v>
      </c>
      <c r="B2" s="89"/>
      <c r="C2" s="89"/>
      <c r="D2" s="89"/>
      <c r="E2" s="89"/>
      <c r="F2" s="89"/>
      <c r="G2" s="89"/>
      <c r="H2" s="89"/>
      <c r="I2" s="89"/>
      <c r="J2" s="89"/>
    </row>
    <row r="3" spans="1:12" ht="26.25" customHeight="1">
      <c r="A3" s="151" t="s">
        <v>2</v>
      </c>
      <c r="B3" s="90" t="s">
        <v>3</v>
      </c>
      <c r="C3" s="90"/>
      <c r="D3" s="90"/>
      <c r="E3" s="90"/>
      <c r="F3" s="165" t="s">
        <v>4</v>
      </c>
      <c r="G3" s="165"/>
      <c r="H3" s="165"/>
      <c r="I3" s="165"/>
      <c r="J3" s="165"/>
      <c r="K3" s="72">
        <v>4</v>
      </c>
    </row>
    <row r="4" spans="1:12" ht="24" customHeight="1">
      <c r="A4" s="151"/>
      <c r="B4" s="145" t="str">
        <f>IFERROR(INDEX('Skaidrojumi 1. daļa un biotopi'!$B$3:$C$5,MATCH(Anketa!$F$3,'Skaidrojumi 1. daļa un biotopi'!$B$3:$B$5,0),2),"")</f>
        <v>teritorijas, kas noteiktas īpaši aizsargājamo sugu, izņemot putnus, un īpaši aizsargājamo biotopu aizsardzībai</v>
      </c>
      <c r="C4" s="146"/>
      <c r="D4" s="146"/>
      <c r="E4" s="146"/>
      <c r="F4" s="146"/>
      <c r="G4" s="146"/>
      <c r="H4" s="146"/>
      <c r="I4" s="146"/>
      <c r="J4" s="147"/>
    </row>
    <row r="5" spans="1:12" ht="21" customHeight="1">
      <c r="A5" s="107" t="s">
        <v>5</v>
      </c>
      <c r="B5" s="92" t="s">
        <v>6</v>
      </c>
      <c r="C5" s="92"/>
      <c r="D5" s="92"/>
      <c r="E5" s="148">
        <v>970</v>
      </c>
      <c r="F5" s="148"/>
      <c r="G5" s="148"/>
      <c r="H5" s="148"/>
      <c r="I5" s="148"/>
      <c r="J5" s="148"/>
    </row>
    <row r="6" spans="1:12" ht="21" customHeight="1">
      <c r="A6" s="92"/>
      <c r="B6" s="151" t="s">
        <v>7</v>
      </c>
      <c r="C6" s="160"/>
      <c r="D6" s="161"/>
      <c r="E6" s="162"/>
      <c r="F6" s="163"/>
      <c r="G6" s="163"/>
      <c r="H6" s="163"/>
      <c r="I6" s="163"/>
      <c r="J6" s="164"/>
    </row>
    <row r="7" spans="1:12" ht="21" customHeight="1">
      <c r="A7" s="42" t="s">
        <v>8</v>
      </c>
      <c r="B7" s="128" t="s">
        <v>9</v>
      </c>
      <c r="C7" s="128"/>
      <c r="D7" s="128"/>
      <c r="E7" s="149" t="s">
        <v>10</v>
      </c>
      <c r="F7" s="149"/>
      <c r="G7" s="149"/>
      <c r="H7" s="149"/>
      <c r="I7" s="149"/>
      <c r="J7" s="149"/>
    </row>
    <row r="8" spans="1:12" ht="33.75" customHeight="1">
      <c r="A8" s="42" t="s">
        <v>11</v>
      </c>
      <c r="B8" s="152" t="s">
        <v>12</v>
      </c>
      <c r="C8" s="153"/>
      <c r="D8" s="154"/>
      <c r="E8" s="155" t="s">
        <v>13</v>
      </c>
      <c r="F8" s="156"/>
      <c r="G8" s="156"/>
      <c r="H8" s="156"/>
      <c r="I8" s="156"/>
      <c r="J8" s="157"/>
    </row>
    <row r="9" spans="1:12" ht="21" customHeight="1">
      <c r="A9" s="42" t="s">
        <v>14</v>
      </c>
      <c r="B9" s="128" t="s">
        <v>15</v>
      </c>
      <c r="C9" s="128"/>
      <c r="D9" s="128"/>
      <c r="E9" s="158" t="s">
        <v>16</v>
      </c>
      <c r="F9" s="158"/>
      <c r="G9" s="158"/>
      <c r="H9" s="158"/>
      <c r="I9" s="158"/>
      <c r="J9" s="158"/>
    </row>
    <row r="10" spans="1:12" ht="22.5" customHeight="1">
      <c r="A10" s="42" t="s">
        <v>17</v>
      </c>
      <c r="B10" s="150" t="s">
        <v>18</v>
      </c>
      <c r="C10" s="150"/>
      <c r="D10" s="150"/>
      <c r="E10" s="150"/>
      <c r="F10" s="149" t="s">
        <v>19</v>
      </c>
      <c r="G10" s="149"/>
      <c r="H10" s="149"/>
      <c r="I10" s="149"/>
      <c r="J10" s="149"/>
    </row>
    <row r="11" spans="1:12" ht="22.5" customHeight="1">
      <c r="A11" s="42" t="s">
        <v>20</v>
      </c>
      <c r="B11" s="150" t="s">
        <v>21</v>
      </c>
      <c r="C11" s="150"/>
      <c r="D11" s="150"/>
      <c r="E11" s="150"/>
      <c r="F11" s="149" t="s">
        <v>22</v>
      </c>
      <c r="G11" s="149"/>
      <c r="H11" s="149"/>
      <c r="I11" s="149"/>
      <c r="J11" s="149"/>
    </row>
    <row r="12" spans="1:12" ht="22.5" customHeight="1">
      <c r="A12" s="128" t="s">
        <v>23</v>
      </c>
      <c r="B12" s="150" t="s">
        <v>24</v>
      </c>
      <c r="C12" s="150"/>
      <c r="D12" s="150"/>
      <c r="E12" s="150"/>
      <c r="F12" s="29" t="s">
        <v>25</v>
      </c>
      <c r="G12" s="159">
        <v>522995</v>
      </c>
      <c r="H12" s="159"/>
      <c r="I12" s="159"/>
      <c r="J12" s="159"/>
    </row>
    <row r="13" spans="1:12" ht="22.5" customHeight="1">
      <c r="A13" s="128"/>
      <c r="B13" s="150"/>
      <c r="C13" s="150"/>
      <c r="D13" s="150"/>
      <c r="E13" s="150"/>
      <c r="F13" s="29" t="s">
        <v>26</v>
      </c>
      <c r="G13" s="159">
        <v>261811</v>
      </c>
      <c r="H13" s="159"/>
      <c r="I13" s="159"/>
      <c r="J13" s="159"/>
    </row>
    <row r="14" spans="1:12" ht="23.25" customHeight="1">
      <c r="A14" s="48" t="s">
        <v>27</v>
      </c>
      <c r="B14" s="131" t="s">
        <v>28</v>
      </c>
      <c r="C14" s="132"/>
      <c r="D14" s="65">
        <f>IFERROR(INDEX('N200 info'!$A$2:$L$342,MATCH(Anketa!$E$5,'N200 info'!$A$2:$A$342,0),2),"")</f>
        <v>560.16652299999998</v>
      </c>
      <c r="E14" s="131" t="s">
        <v>29</v>
      </c>
      <c r="F14" s="133"/>
      <c r="G14" s="133"/>
      <c r="H14" s="132"/>
      <c r="I14" s="187">
        <v>3</v>
      </c>
      <c r="J14" s="187"/>
    </row>
    <row r="15" spans="1:12">
      <c r="A15" s="139" t="s">
        <v>30</v>
      </c>
      <c r="B15" s="139"/>
      <c r="C15" s="139"/>
      <c r="D15" s="139"/>
      <c r="E15" s="139"/>
      <c r="F15" s="139"/>
      <c r="G15" s="139"/>
      <c r="H15" s="139"/>
      <c r="I15" s="139"/>
      <c r="J15" s="139"/>
      <c r="K15" s="139"/>
      <c r="L15" s="140"/>
    </row>
    <row r="16" spans="1:12" ht="15" customHeight="1">
      <c r="A16" s="129" t="s">
        <v>31</v>
      </c>
      <c r="B16" s="129" t="s">
        <v>32</v>
      </c>
      <c r="C16" s="129"/>
      <c r="D16" s="129"/>
      <c r="E16" s="130" t="s">
        <v>33</v>
      </c>
      <c r="F16" s="130" t="s">
        <v>34</v>
      </c>
      <c r="G16" s="134" t="s">
        <v>35</v>
      </c>
      <c r="H16" s="134"/>
      <c r="I16" s="134"/>
      <c r="J16" s="134"/>
      <c r="K16" s="189" t="s">
        <v>36</v>
      </c>
      <c r="L16" s="141" t="s">
        <v>37</v>
      </c>
    </row>
    <row r="17" spans="1:14" ht="30" customHeight="1">
      <c r="A17" s="88"/>
      <c r="B17" s="88"/>
      <c r="C17" s="88"/>
      <c r="D17" s="88"/>
      <c r="E17" s="90"/>
      <c r="F17" s="90"/>
      <c r="G17" s="30" t="s">
        <v>38</v>
      </c>
      <c r="H17" s="30" t="s">
        <v>39</v>
      </c>
      <c r="I17" s="30" t="s">
        <v>40</v>
      </c>
      <c r="J17" s="30" t="s">
        <v>41</v>
      </c>
      <c r="K17" s="190"/>
      <c r="L17" s="142"/>
    </row>
    <row r="18" spans="1:14" ht="29.25" customHeight="1">
      <c r="A18" s="43" t="str">
        <f>'Biotopi poligonos'!$G3</f>
        <v>7110*</v>
      </c>
      <c r="B18" s="135" t="str">
        <f>IFERROR(INDEX('Skaidrojumi 1. daļa un biotopi'!$B$18:$C$78,MATCH(Anketa!A18,'Skaidrojumi 1. daļa un biotopi'!$B$18:$B$78,0),2),"")</f>
        <v>Neskarti augstie purvi</v>
      </c>
      <c r="C18" s="135"/>
      <c r="D18" s="135"/>
      <c r="E18" s="71">
        <f>'Biotopi poligonos'!$H3</f>
        <v>101.16461</v>
      </c>
      <c r="F18" s="43" t="s">
        <v>42</v>
      </c>
      <c r="G18" s="43" t="s">
        <v>43</v>
      </c>
      <c r="H18" s="43" t="s">
        <v>44</v>
      </c>
      <c r="I18" s="43" t="s">
        <v>45</v>
      </c>
      <c r="J18" s="43" t="s">
        <v>43</v>
      </c>
      <c r="K18" s="73">
        <f>IFERROR(INDEX(Sheet1!$A$2:$B$61,MATCH($A18,Sheet1!$A$2:$A$61,0),2),"")</f>
        <v>83909.950417</v>
      </c>
      <c r="L18" s="74">
        <f>E18*100/K18</f>
        <v>0.12056330565952073</v>
      </c>
      <c r="M18" s="6"/>
      <c r="N18" s="6"/>
    </row>
    <row r="19" spans="1:14" ht="27" customHeight="1">
      <c r="A19" s="43">
        <f>'Biotopi poligonos'!$G4</f>
        <v>7120</v>
      </c>
      <c r="B19" s="135" t="str">
        <f>IFERROR(INDEX('Skaidrojumi 1. daļa un biotopi'!$B$18:$C$78,MATCH(Anketa!A19,'Skaidrojumi 1. daļa un biotopi'!$B$18:$B$78,0),2),"")</f>
        <v>Degradēti augstie purvi, kuros iespējama vai noris dabiskā atjaunošanās</v>
      </c>
      <c r="C19" s="135"/>
      <c r="D19" s="135"/>
      <c r="E19" s="71">
        <f>'Biotopi poligonos'!$H4</f>
        <v>83.979337000000001</v>
      </c>
      <c r="F19" s="43" t="s">
        <v>42</v>
      </c>
      <c r="G19" s="43" t="s">
        <v>43</v>
      </c>
      <c r="H19" s="43" t="s">
        <v>44</v>
      </c>
      <c r="I19" s="43" t="s">
        <v>45</v>
      </c>
      <c r="J19" s="43" t="s">
        <v>43</v>
      </c>
      <c r="K19" s="73">
        <f>IFERROR(INDEX(Sheet1!$A$2:$B$61,MATCH($A19,Sheet1!$A$2:$A$61,0),2),"")</f>
        <v>4593.330817</v>
      </c>
      <c r="L19" s="74">
        <f t="shared" ref="L19:L22" si="0">E19*100/K19</f>
        <v>1.8282884544085298</v>
      </c>
    </row>
    <row r="20" spans="1:14" ht="30.75" customHeight="1">
      <c r="A20" s="43" t="str">
        <f>'Biotopi poligonos'!$G5</f>
        <v>9010*</v>
      </c>
      <c r="B20" s="135" t="str">
        <f>IFERROR(INDEX('Skaidrojumi 1. daļa un biotopi'!$B$18:$C$78,MATCH(Anketa!A20,'Skaidrojumi 1. daļa un biotopi'!$B$18:$B$78,0),2),"")</f>
        <v>Veci vai dabiski boreāli meži</v>
      </c>
      <c r="C20" s="135"/>
      <c r="D20" s="135"/>
      <c r="E20" s="71">
        <f>'Biotopi poligonos'!$H5</f>
        <v>11.604260999999999</v>
      </c>
      <c r="F20" s="43" t="s">
        <v>42</v>
      </c>
      <c r="G20" s="43" t="s">
        <v>45</v>
      </c>
      <c r="H20" s="43" t="s">
        <v>44</v>
      </c>
      <c r="I20" s="43" t="s">
        <v>45</v>
      </c>
      <c r="J20" s="43" t="s">
        <v>45</v>
      </c>
      <c r="K20" s="73">
        <f>IFERROR(INDEX(Sheet1!$A$2:$B$61,MATCH($A20,Sheet1!$A$2:$A$61,0),2),"")</f>
        <v>27977.709726000001</v>
      </c>
      <c r="L20" s="74">
        <f t="shared" si="0"/>
        <v>4.1476808193545697E-2</v>
      </c>
    </row>
    <row r="21" spans="1:14" ht="30.75" customHeight="1">
      <c r="A21" s="43" t="str">
        <f>'Biotopi poligonos'!$G6</f>
        <v>9080*</v>
      </c>
      <c r="B21" s="135" t="str">
        <f>IFERROR(INDEX('Skaidrojumi 1. daļa un biotopi'!$B$18:$C$78,MATCH(Anketa!A21,'Skaidrojumi 1. daļa un biotopi'!$B$18:$B$78,0),2),"")</f>
        <v>Staignāju meži</v>
      </c>
      <c r="C21" s="135"/>
      <c r="D21" s="135"/>
      <c r="E21" s="71">
        <f>'Biotopi poligonos'!$H6</f>
        <v>4.1083869999999996</v>
      </c>
      <c r="F21" s="43" t="s">
        <v>42</v>
      </c>
      <c r="G21" s="43" t="s">
        <v>45</v>
      </c>
      <c r="H21" s="43" t="s">
        <v>44</v>
      </c>
      <c r="I21" s="43" t="s">
        <v>45</v>
      </c>
      <c r="J21" s="43" t="s">
        <v>45</v>
      </c>
      <c r="K21" s="73">
        <f>IFERROR(INDEX(Sheet1!$A$2:$B$61,MATCH($A21,Sheet1!$A$2:$A$61,0),2),"")</f>
        <v>8941.7609250000005</v>
      </c>
      <c r="L21" s="74">
        <f t="shared" si="0"/>
        <v>4.5946061793192029E-2</v>
      </c>
    </row>
    <row r="22" spans="1:14" ht="30.75" customHeight="1">
      <c r="A22" s="43" t="str">
        <f>'Biotopi poligonos'!$G7</f>
        <v>91D0*</v>
      </c>
      <c r="B22" s="135" t="str">
        <f>IFERROR(INDEX('Skaidrojumi 1. daļa un biotopi'!$B$18:$C$78,MATCH(Anketa!A22,'Skaidrojumi 1. daļa un biotopi'!$B$18:$B$78,0),2),"")</f>
        <v>Purvaini meži</v>
      </c>
      <c r="C22" s="135"/>
      <c r="D22" s="135"/>
      <c r="E22" s="71">
        <f>'Biotopi poligonos'!$H7</f>
        <v>127.316024</v>
      </c>
      <c r="F22" s="43" t="s">
        <v>42</v>
      </c>
      <c r="G22" s="43" t="s">
        <v>43</v>
      </c>
      <c r="H22" s="43" t="s">
        <v>44</v>
      </c>
      <c r="I22" s="43" t="s">
        <v>45</v>
      </c>
      <c r="J22" s="43" t="s">
        <v>43</v>
      </c>
      <c r="K22" s="73">
        <f>IFERROR(INDEX(Sheet1!$A$2:$B$61,MATCH($A22,Sheet1!$A$2:$A$61,0),2),"")</f>
        <v>33176.504542000002</v>
      </c>
      <c r="L22" s="74">
        <f t="shared" si="0"/>
        <v>0.38375358030507251</v>
      </c>
    </row>
    <row r="23" spans="1:14" ht="63" customHeight="1">
      <c r="A23" s="143" t="s">
        <v>46</v>
      </c>
      <c r="B23" s="143"/>
      <c r="C23" s="143"/>
      <c r="D23" s="143"/>
      <c r="E23" s="143"/>
      <c r="F23" s="143"/>
      <c r="G23" s="143"/>
      <c r="H23" s="143"/>
      <c r="I23" s="143"/>
      <c r="J23" s="143"/>
      <c r="K23" s="143"/>
      <c r="L23" s="143"/>
    </row>
    <row r="24" spans="1:14" ht="22.5" customHeight="1">
      <c r="A24" s="64" t="s">
        <v>47</v>
      </c>
      <c r="B24" s="197" t="s">
        <v>48</v>
      </c>
      <c r="C24" s="198"/>
      <c r="D24" s="76">
        <f>IFERROR(INDEX('N200 info'!$A$2:$L$342,MATCH(Anketa!$E$5,'N200 info'!$A$2:$A$342,0),9),"")</f>
        <v>328.172616</v>
      </c>
      <c r="E24" s="197" t="s">
        <v>49</v>
      </c>
      <c r="F24" s="199"/>
      <c r="G24" s="198"/>
      <c r="H24" s="75">
        <f>IFERROR(INDEX('N200 info'!$A$2:$L$342,MATCH(Anketa!$E$5,'N200 info'!$A$2:$A$342,0),10),"")</f>
        <v>0.58584831925059544</v>
      </c>
      <c r="I24" s="63"/>
      <c r="J24" s="63"/>
      <c r="K24" s="63"/>
    </row>
    <row r="25" spans="1:14">
      <c r="A25" s="89" t="s">
        <v>50</v>
      </c>
      <c r="B25" s="89"/>
      <c r="C25" s="89"/>
      <c r="D25" s="89"/>
      <c r="E25" s="89"/>
      <c r="F25" s="89"/>
      <c r="G25" s="89"/>
      <c r="H25" s="89"/>
      <c r="I25" s="89"/>
      <c r="J25" s="89"/>
      <c r="K25" s="39"/>
    </row>
    <row r="26" spans="1:14" ht="28.5" customHeight="1">
      <c r="A26" s="91" t="s">
        <v>51</v>
      </c>
      <c r="B26" s="91"/>
      <c r="C26" s="91"/>
      <c r="D26" s="91"/>
      <c r="E26" s="91"/>
      <c r="F26" s="91"/>
      <c r="G26" s="91"/>
      <c r="H26" s="91"/>
      <c r="I26" s="91"/>
      <c r="J26" s="91"/>
      <c r="K26" s="39"/>
    </row>
    <row r="27" spans="1:14" ht="28.5" customHeight="1">
      <c r="A27" s="200" t="s">
        <v>52</v>
      </c>
      <c r="B27" s="201"/>
      <c r="C27" s="202"/>
      <c r="D27" s="83"/>
      <c r="E27" s="203"/>
      <c r="F27" s="203"/>
      <c r="G27" s="203"/>
      <c r="H27" s="203"/>
      <c r="I27" s="203"/>
      <c r="J27" s="203"/>
      <c r="K27" s="39"/>
    </row>
    <row r="28" spans="1:14" ht="31.5" customHeight="1">
      <c r="A28" s="196" t="s">
        <v>53</v>
      </c>
      <c r="B28" s="196"/>
      <c r="C28" s="196"/>
      <c r="D28" s="171"/>
      <c r="E28" s="90" t="s">
        <v>54</v>
      </c>
      <c r="F28" s="90"/>
      <c r="G28" s="90"/>
      <c r="H28" s="90"/>
      <c r="I28" s="90"/>
      <c r="J28" s="90"/>
      <c r="K28" s="37"/>
    </row>
    <row r="29" spans="1:14" ht="25.5" customHeight="1">
      <c r="A29" s="90" t="s">
        <v>55</v>
      </c>
      <c r="B29" s="88" t="s">
        <v>31</v>
      </c>
      <c r="C29" s="90" t="s">
        <v>56</v>
      </c>
      <c r="D29" s="90" t="s">
        <v>57</v>
      </c>
      <c r="E29" s="88" t="s">
        <v>58</v>
      </c>
      <c r="F29" s="90" t="s">
        <v>59</v>
      </c>
      <c r="G29" s="90"/>
      <c r="H29" s="88" t="s">
        <v>60</v>
      </c>
      <c r="I29" s="90" t="s">
        <v>61</v>
      </c>
      <c r="J29" s="90" t="s">
        <v>34</v>
      </c>
      <c r="K29" s="40"/>
      <c r="L29" s="41"/>
      <c r="M29" s="40"/>
    </row>
    <row r="30" spans="1:14" ht="24" customHeight="1">
      <c r="A30" s="90"/>
      <c r="B30" s="88"/>
      <c r="C30" s="90"/>
      <c r="D30" s="90"/>
      <c r="E30" s="88"/>
      <c r="F30" s="38" t="s">
        <v>62</v>
      </c>
      <c r="G30" s="38" t="s">
        <v>63</v>
      </c>
      <c r="H30" s="88"/>
      <c r="I30" s="90"/>
      <c r="J30" s="90"/>
      <c r="K30" s="40"/>
      <c r="L30" s="41"/>
      <c r="M30" s="40"/>
    </row>
    <row r="31" spans="1:14" ht="30.75" customHeight="1">
      <c r="A31" s="95" t="s">
        <v>64</v>
      </c>
      <c r="B31" s="95"/>
      <c r="C31" s="95"/>
      <c r="D31" s="95"/>
      <c r="E31" s="95"/>
      <c r="F31" s="95"/>
      <c r="G31" s="95"/>
      <c r="H31" s="95"/>
      <c r="I31" s="95"/>
      <c r="J31" s="95"/>
      <c r="K31" s="40"/>
      <c r="L31" s="41"/>
      <c r="M31" s="40"/>
    </row>
    <row r="32" spans="1:14" ht="31.5" customHeight="1">
      <c r="A32" s="77"/>
      <c r="B32" s="78" t="str">
        <f>IFERROR(INDEX('Biotopu direktīvas II p. sugas'!$B$2:$D$69,MATCH($D32,'Biotopu direktīvas II p. sugas'!$B$2:$B$69,0),3),"")</f>
        <v/>
      </c>
      <c r="C32" s="79" t="str">
        <f>IFERROR(INDEX('Biotopu direktīvas II p. sugas'!$B$2:$D$69,MATCH($D32,'Biotopu direktīvas II p. sugas'!$B$2:$B$69,0),2),"")</f>
        <v/>
      </c>
      <c r="D32" s="80"/>
      <c r="E32" s="77"/>
      <c r="F32" s="77" t="str">
        <f>IFERROR(INDEX('Sugas skaidrojumi'!$A$12:$B$15,MATCH(Anketa!E32,'Sugas skaidrojumi'!$A$12:$A$15,0),2),"")</f>
        <v/>
      </c>
      <c r="G32" s="77"/>
      <c r="H32" s="77"/>
      <c r="I32" s="77"/>
      <c r="J32" s="77"/>
      <c r="K32" s="37"/>
    </row>
    <row r="33" spans="1:12" ht="17.25" customHeight="1">
      <c r="A33" s="136" t="s">
        <v>65</v>
      </c>
      <c r="B33" s="137"/>
      <c r="C33" s="137"/>
      <c r="D33" s="137"/>
      <c r="E33" s="137"/>
      <c r="F33" s="137"/>
      <c r="G33" s="137"/>
      <c r="H33" s="137"/>
      <c r="I33" s="137"/>
      <c r="J33" s="138"/>
    </row>
    <row r="34" spans="1:12" ht="29.25" customHeight="1">
      <c r="A34" s="81"/>
      <c r="B34" s="82"/>
      <c r="C34" s="81"/>
      <c r="D34" s="81"/>
      <c r="E34" s="80"/>
      <c r="F34" s="81"/>
      <c r="G34" s="81"/>
      <c r="H34" s="80"/>
      <c r="I34" s="80"/>
      <c r="J34" s="80"/>
    </row>
    <row r="35" spans="1:12" ht="124.5" customHeight="1" thickBot="1">
      <c r="A35" s="96" t="s">
        <v>66</v>
      </c>
      <c r="B35" s="96"/>
      <c r="C35" s="96"/>
      <c r="D35" s="96"/>
      <c r="E35" s="96"/>
      <c r="F35" s="96"/>
      <c r="G35" s="96"/>
      <c r="H35" s="96"/>
      <c r="I35" s="96"/>
      <c r="J35" s="96"/>
    </row>
    <row r="36" spans="1:12" ht="26.25" customHeight="1">
      <c r="A36" s="103" t="s">
        <v>67</v>
      </c>
      <c r="B36" s="130" t="s">
        <v>68</v>
      </c>
      <c r="C36" s="130"/>
      <c r="D36" s="130"/>
      <c r="E36" s="130"/>
      <c r="F36" s="130"/>
      <c r="G36" s="129" t="s">
        <v>33</v>
      </c>
      <c r="H36" s="129"/>
    </row>
    <row r="37" spans="1:12" ht="26.25" customHeight="1">
      <c r="A37" s="104"/>
      <c r="B37" s="116" t="s">
        <v>69</v>
      </c>
      <c r="C37" s="117"/>
      <c r="D37" s="117"/>
      <c r="E37" s="117"/>
      <c r="F37" s="118"/>
      <c r="G37" s="195">
        <f>IFERROR(INDEX('N200 info'!$A$2:$L$342,MATCH(Anketa!$E$5,'N200 info'!$A$2:$A$342,0),12),"")</f>
        <v>0</v>
      </c>
      <c r="H37" s="171"/>
    </row>
    <row r="38" spans="1:12" ht="26.25" customHeight="1">
      <c r="A38" s="92"/>
      <c r="B38" s="116" t="s">
        <v>70</v>
      </c>
      <c r="C38" s="117"/>
      <c r="D38" s="117"/>
      <c r="E38" s="117"/>
      <c r="F38" s="118"/>
      <c r="G38" s="195">
        <f>IFERROR(INDEX('N200 info'!$A$2:$L$342,MATCH(Anketa!$E$5,'N200 info'!$A$2:$A$342,0),6),"")</f>
        <v>166.98513399999999</v>
      </c>
      <c r="H38" s="171"/>
    </row>
    <row r="39" spans="1:12" ht="23.25" customHeight="1">
      <c r="A39" s="173" t="s">
        <v>71</v>
      </c>
      <c r="B39" s="180" t="s">
        <v>72</v>
      </c>
      <c r="C39" s="180"/>
      <c r="D39" s="180"/>
      <c r="E39" s="180"/>
      <c r="F39" s="180"/>
      <c r="G39" s="181"/>
      <c r="H39" s="181"/>
      <c r="I39" s="180"/>
      <c r="J39" s="180"/>
      <c r="K39" s="181"/>
      <c r="L39" s="181"/>
    </row>
    <row r="40" spans="1:12" ht="33" customHeight="1">
      <c r="A40" s="104"/>
      <c r="B40" s="174" t="s">
        <v>73</v>
      </c>
      <c r="C40" s="175"/>
      <c r="D40" s="52" t="s">
        <v>74</v>
      </c>
      <c r="E40" s="174" t="s">
        <v>75</v>
      </c>
      <c r="F40" s="186"/>
      <c r="G40" s="194" t="s">
        <v>76</v>
      </c>
      <c r="H40" s="194"/>
      <c r="I40" s="186" t="s">
        <v>28</v>
      </c>
      <c r="J40" s="186"/>
      <c r="K40" s="180" t="s">
        <v>77</v>
      </c>
      <c r="L40" s="180"/>
    </row>
    <row r="41" spans="1:12" ht="36.75" customHeight="1">
      <c r="A41" s="104"/>
      <c r="B41" s="166" t="s">
        <v>78</v>
      </c>
      <c r="C41" s="168"/>
      <c r="D41" s="47" t="s">
        <v>79</v>
      </c>
      <c r="E41" s="106" t="str">
        <f>IFERROR(INDEX('Mikroliegumu sugas'!A2:B3104,MATCH(Anketa!$D41,'Mikroliegumu sugas'!A2:$A$301,0),2),"")</f>
        <v>Bubo bubo</v>
      </c>
      <c r="F41" s="106"/>
      <c r="G41" s="119">
        <v>2621</v>
      </c>
      <c r="H41" s="120"/>
      <c r="I41" s="182">
        <f>IFERROR(INDEX('N200 info'!$A$2:$L$342,MATCH(Anketa!$E$5,'N200 info'!$A$2:$A$342,0),4),"")</f>
        <v>32.584985000000003</v>
      </c>
      <c r="J41" s="183"/>
      <c r="K41" s="184">
        <f>IFERROR(INDEX('N200 info'!$A$2:$L$342,MATCH(Anketa!$E$5,'N200 info'!$A$2:$A$342,0),5),"")</f>
        <v>23.836756999999999</v>
      </c>
      <c r="L41" s="185"/>
    </row>
    <row r="42" spans="1:12" ht="29.25" customHeight="1">
      <c r="A42" s="104"/>
      <c r="B42" s="176" t="s">
        <v>80</v>
      </c>
      <c r="C42" s="176"/>
      <c r="D42" s="176"/>
      <c r="E42" s="176"/>
      <c r="F42" s="176"/>
      <c r="G42" s="176"/>
      <c r="H42" s="176"/>
      <c r="I42" s="44"/>
    </row>
    <row r="43" spans="1:12" ht="29.25" customHeight="1">
      <c r="A43" s="151" t="s">
        <v>81</v>
      </c>
      <c r="B43" s="160"/>
      <c r="C43" s="160"/>
      <c r="D43" s="160"/>
      <c r="E43" s="160"/>
      <c r="F43" s="160"/>
      <c r="G43" s="160"/>
      <c r="H43" s="161"/>
      <c r="I43" s="44"/>
    </row>
    <row r="44" spans="1:12" ht="52.5" customHeight="1">
      <c r="A44" s="191"/>
      <c r="B44" s="192"/>
      <c r="C44" s="192"/>
      <c r="D44" s="192"/>
      <c r="E44" s="192"/>
      <c r="F44" s="192"/>
      <c r="G44" s="192"/>
      <c r="H44" s="193"/>
      <c r="I44" s="44"/>
    </row>
    <row r="45" spans="1:12" ht="217.5" customHeight="1">
      <c r="A45" s="95" t="s">
        <v>82</v>
      </c>
      <c r="B45" s="95"/>
      <c r="C45" s="95"/>
      <c r="D45" s="95"/>
      <c r="E45" s="95"/>
      <c r="F45" s="95"/>
      <c r="G45" s="95"/>
      <c r="H45" s="95"/>
      <c r="I45" s="44"/>
    </row>
    <row r="46" spans="1:12">
      <c r="A46" s="188" t="s">
        <v>83</v>
      </c>
      <c r="B46" s="188"/>
      <c r="C46" s="188"/>
      <c r="D46" s="188"/>
      <c r="E46" s="188"/>
      <c r="F46" s="188"/>
      <c r="G46" s="188"/>
      <c r="H46" s="188"/>
    </row>
    <row r="47" spans="1:12">
      <c r="A47" s="107" t="s">
        <v>84</v>
      </c>
      <c r="B47" s="88" t="s">
        <v>85</v>
      </c>
      <c r="C47" s="88"/>
      <c r="D47" s="88"/>
      <c r="E47" s="88"/>
      <c r="F47" s="88"/>
      <c r="G47" s="88" t="s">
        <v>86</v>
      </c>
      <c r="H47" s="88"/>
    </row>
    <row r="48" spans="1:12" ht="34.5" customHeight="1">
      <c r="A48" s="104"/>
      <c r="B48" s="88"/>
      <c r="C48" s="88"/>
      <c r="D48" s="88"/>
      <c r="E48" s="88"/>
      <c r="F48" s="88"/>
      <c r="G48" s="29" t="s">
        <v>87</v>
      </c>
      <c r="H48" s="38" t="s">
        <v>88</v>
      </c>
    </row>
    <row r="49" spans="1:8">
      <c r="A49" s="104"/>
      <c r="B49" s="172" t="s">
        <v>89</v>
      </c>
      <c r="C49" s="172"/>
      <c r="D49" s="172"/>
      <c r="E49" s="172"/>
      <c r="F49" s="172"/>
      <c r="G49" s="84">
        <v>558.94000000000005</v>
      </c>
      <c r="H49" s="85">
        <f>IFERROR($G49/$D$14,"")</f>
        <v>0.99781043145272008</v>
      </c>
    </row>
    <row r="50" spans="1:8">
      <c r="A50" s="104"/>
      <c r="B50" s="97" t="s">
        <v>90</v>
      </c>
      <c r="C50" s="98"/>
      <c r="D50" s="98"/>
      <c r="E50" s="98"/>
      <c r="F50" s="99"/>
      <c r="G50" s="66">
        <f>IFERROR(INDEX('N200 info'!$A$2:$L$342,MATCH(Anketa!$E$5,'N200 info'!$A$2:$A$342,0),7),"")</f>
        <v>558.93572099999994</v>
      </c>
      <c r="H50" s="46">
        <f>IFERROR(INDEX('N200 info'!$A$2:$L$342,MATCH(Anketa!$E$5,'N200 info'!$A$2:$A$342,0),8),"")</f>
        <v>0.99780279265278404</v>
      </c>
    </row>
    <row r="51" spans="1:8">
      <c r="A51" s="104"/>
      <c r="B51" s="172" t="s">
        <v>91</v>
      </c>
      <c r="C51" s="172"/>
      <c r="D51" s="172"/>
      <c r="E51" s="172"/>
      <c r="F51" s="172"/>
      <c r="G51" s="84"/>
      <c r="H51" s="85">
        <f t="shared" ref="H51:H53" si="1">IFERROR($G51/$D$14,"")</f>
        <v>0</v>
      </c>
    </row>
    <row r="52" spans="1:8">
      <c r="A52" s="104"/>
      <c r="B52" s="177" t="s">
        <v>92</v>
      </c>
      <c r="C52" s="177"/>
      <c r="D52" s="177"/>
      <c r="E52" s="177"/>
      <c r="F52" s="177"/>
      <c r="G52" s="86">
        <v>1.23</v>
      </c>
      <c r="H52" s="85">
        <f t="shared" si="1"/>
        <v>2.1957756300977666E-3</v>
      </c>
    </row>
    <row r="53" spans="1:8" ht="15" thickBot="1">
      <c r="A53" s="105"/>
      <c r="B53" s="100" t="s">
        <v>93</v>
      </c>
      <c r="C53" s="101"/>
      <c r="D53" s="101"/>
      <c r="E53" s="101"/>
      <c r="F53" s="102"/>
      <c r="G53" s="87"/>
      <c r="H53" s="85">
        <f t="shared" si="1"/>
        <v>0</v>
      </c>
    </row>
    <row r="54" spans="1:8" ht="27.75" customHeight="1" thickBot="1">
      <c r="A54" s="45" t="s">
        <v>94</v>
      </c>
      <c r="B54" s="178" t="s">
        <v>95</v>
      </c>
      <c r="C54" s="178"/>
      <c r="D54" s="178"/>
      <c r="E54" s="178"/>
      <c r="F54" s="179">
        <v>1.279517</v>
      </c>
      <c r="G54" s="179"/>
      <c r="H54" s="179"/>
    </row>
    <row r="55" spans="1:8">
      <c r="A55" s="103" t="s">
        <v>96</v>
      </c>
      <c r="B55" s="169" t="s">
        <v>97</v>
      </c>
      <c r="C55" s="170"/>
      <c r="D55" s="170"/>
      <c r="E55" s="170"/>
      <c r="F55" s="170"/>
      <c r="G55" s="170" t="s">
        <v>86</v>
      </c>
      <c r="H55" s="170"/>
    </row>
    <row r="56" spans="1:8" ht="32.25" customHeight="1">
      <c r="A56" s="104"/>
      <c r="B56" s="171"/>
      <c r="C56" s="88"/>
      <c r="D56" s="88"/>
      <c r="E56" s="88"/>
      <c r="F56" s="88"/>
      <c r="G56" s="29" t="s">
        <v>87</v>
      </c>
      <c r="H56" s="38" t="s">
        <v>88</v>
      </c>
    </row>
    <row r="57" spans="1:8">
      <c r="A57" s="104"/>
      <c r="B57" s="172" t="s">
        <v>98</v>
      </c>
      <c r="C57" s="172"/>
      <c r="D57" s="172"/>
      <c r="E57" s="172"/>
      <c r="F57" s="172"/>
      <c r="G57" s="84"/>
      <c r="H57" s="85">
        <f t="shared" ref="H57:H63" si="2">IFERROR($G57/$D$14,"")</f>
        <v>0</v>
      </c>
    </row>
    <row r="58" spans="1:8">
      <c r="A58" s="104"/>
      <c r="B58" s="172" t="s">
        <v>99</v>
      </c>
      <c r="C58" s="172"/>
      <c r="D58" s="172"/>
      <c r="E58" s="172"/>
      <c r="F58" s="172"/>
      <c r="G58" s="84"/>
      <c r="H58" s="85">
        <f t="shared" si="2"/>
        <v>0</v>
      </c>
    </row>
    <row r="59" spans="1:8">
      <c r="A59" s="104"/>
      <c r="B59" s="172" t="s">
        <v>100</v>
      </c>
      <c r="C59" s="172"/>
      <c r="D59" s="172"/>
      <c r="E59" s="172"/>
      <c r="F59" s="172"/>
      <c r="G59" s="84"/>
      <c r="H59" s="85">
        <f t="shared" si="2"/>
        <v>0</v>
      </c>
    </row>
    <row r="60" spans="1:8">
      <c r="A60" s="104"/>
      <c r="B60" s="97" t="s">
        <v>101</v>
      </c>
      <c r="C60" s="98"/>
      <c r="D60" s="98"/>
      <c r="E60" s="98"/>
      <c r="F60" s="99"/>
      <c r="G60" s="84"/>
      <c r="H60" s="85">
        <f t="shared" si="2"/>
        <v>0</v>
      </c>
    </row>
    <row r="61" spans="1:8">
      <c r="A61" s="104"/>
      <c r="B61" s="97" t="s">
        <v>102</v>
      </c>
      <c r="C61" s="98"/>
      <c r="D61" s="98"/>
      <c r="E61" s="98"/>
      <c r="F61" s="99"/>
      <c r="G61" s="84"/>
      <c r="H61" s="85">
        <f t="shared" si="2"/>
        <v>0</v>
      </c>
    </row>
    <row r="62" spans="1:8">
      <c r="A62" s="104"/>
      <c r="B62" s="97" t="s">
        <v>103</v>
      </c>
      <c r="C62" s="98"/>
      <c r="D62" s="98"/>
      <c r="E62" s="98"/>
      <c r="F62" s="99"/>
      <c r="G62" s="84"/>
      <c r="H62" s="85">
        <f t="shared" si="2"/>
        <v>0</v>
      </c>
    </row>
    <row r="63" spans="1:8" ht="15" thickBot="1">
      <c r="A63" s="105"/>
      <c r="B63" s="100" t="s">
        <v>104</v>
      </c>
      <c r="C63" s="101"/>
      <c r="D63" s="101"/>
      <c r="E63" s="101"/>
      <c r="F63" s="102"/>
      <c r="G63" s="87"/>
      <c r="H63" s="85">
        <f t="shared" si="2"/>
        <v>0</v>
      </c>
    </row>
    <row r="64" spans="1:8" ht="15" customHeight="1">
      <c r="A64" s="103" t="s">
        <v>105</v>
      </c>
      <c r="B64" s="121" t="s">
        <v>106</v>
      </c>
      <c r="C64" s="122"/>
      <c r="D64" s="122"/>
      <c r="E64" s="122"/>
      <c r="F64" s="122"/>
      <c r="G64" s="122"/>
      <c r="H64" s="123"/>
    </row>
    <row r="65" spans="1:8" ht="29.25" customHeight="1">
      <c r="A65" s="104"/>
      <c r="B65" s="116" t="s">
        <v>107</v>
      </c>
      <c r="C65" s="117"/>
      <c r="D65" s="118"/>
      <c r="E65" s="116" t="s">
        <v>33</v>
      </c>
      <c r="F65" s="118"/>
      <c r="G65" s="116" t="s">
        <v>108</v>
      </c>
      <c r="H65" s="118"/>
    </row>
    <row r="66" spans="1:8" ht="29.25" customHeight="1">
      <c r="A66" s="92"/>
      <c r="B66" s="166" t="s">
        <v>109</v>
      </c>
      <c r="C66" s="167"/>
      <c r="D66" s="168"/>
      <c r="E66" s="124">
        <v>32.58</v>
      </c>
      <c r="F66" s="125"/>
      <c r="G66" s="126">
        <f>IFERROR(E66/$D$14,"")</f>
        <v>5.8161276446004252E-2</v>
      </c>
      <c r="H66" s="127"/>
    </row>
    <row r="67" spans="1:8">
      <c r="A67" s="114" t="s">
        <v>110</v>
      </c>
      <c r="B67" s="114"/>
      <c r="C67" s="114"/>
      <c r="D67" s="114"/>
      <c r="E67" s="114"/>
      <c r="F67" s="114"/>
      <c r="G67" s="114"/>
      <c r="H67" s="114"/>
    </row>
    <row r="68" spans="1:8" ht="36.6" customHeight="1" thickBot="1">
      <c r="A68" s="115" t="s">
        <v>111</v>
      </c>
      <c r="B68" s="115"/>
      <c r="C68" s="115"/>
      <c r="D68" s="115"/>
      <c r="E68" s="115"/>
      <c r="F68" s="115"/>
      <c r="G68" s="115"/>
      <c r="H68" s="115"/>
    </row>
    <row r="69" spans="1:8">
      <c r="A69" s="108" t="s">
        <v>112</v>
      </c>
      <c r="B69" s="109"/>
      <c r="C69" s="109"/>
      <c r="D69" s="109"/>
      <c r="E69" s="109"/>
      <c r="F69" s="109"/>
      <c r="G69" s="109"/>
      <c r="H69" s="110"/>
    </row>
    <row r="70" spans="1:8" ht="88.9" customHeight="1" thickBot="1">
      <c r="A70" s="111" t="s">
        <v>113</v>
      </c>
      <c r="B70" s="112"/>
      <c r="C70" s="112"/>
      <c r="D70" s="112"/>
      <c r="E70" s="112"/>
      <c r="F70" s="112"/>
      <c r="G70" s="112"/>
      <c r="H70" s="113"/>
    </row>
    <row r="71" spans="1:8">
      <c r="A71" s="92" t="s">
        <v>114</v>
      </c>
      <c r="B71" s="92"/>
      <c r="C71" s="92"/>
      <c r="D71" s="92"/>
      <c r="E71" s="92"/>
      <c r="F71" s="92"/>
      <c r="G71" s="92"/>
      <c r="H71" s="92"/>
    </row>
    <row r="72" spans="1:8" ht="15">
      <c r="A72" s="93" t="s">
        <v>115</v>
      </c>
      <c r="B72" s="94"/>
      <c r="C72" s="94"/>
      <c r="D72" s="94"/>
      <c r="E72" s="94"/>
      <c r="F72" s="94"/>
      <c r="G72" s="94"/>
      <c r="H72" s="94"/>
    </row>
    <row r="73" spans="1:8" ht="15">
      <c r="A73" s="94"/>
      <c r="B73" s="94"/>
      <c r="C73" s="94"/>
      <c r="D73" s="94"/>
      <c r="E73" s="94"/>
      <c r="F73" s="94"/>
      <c r="G73" s="94"/>
      <c r="H73" s="94"/>
    </row>
    <row r="74" spans="1:8" ht="15">
      <c r="A74" s="94"/>
      <c r="B74" s="94"/>
      <c r="C74" s="94"/>
      <c r="D74" s="94"/>
      <c r="E74" s="94"/>
      <c r="F74" s="94"/>
      <c r="G74" s="94"/>
      <c r="H74" s="94"/>
    </row>
    <row r="75" spans="1:8" ht="15">
      <c r="A75" s="94"/>
      <c r="B75" s="94"/>
      <c r="C75" s="94"/>
      <c r="D75" s="94"/>
      <c r="E75" s="94"/>
      <c r="F75" s="94"/>
      <c r="G75" s="94"/>
      <c r="H75" s="94"/>
    </row>
    <row r="76" spans="1:8" ht="15">
      <c r="A76" s="94"/>
      <c r="B76" s="94"/>
      <c r="C76" s="94"/>
      <c r="D76" s="94"/>
      <c r="E76" s="94"/>
      <c r="F76" s="94"/>
      <c r="G76" s="94"/>
      <c r="H76" s="94"/>
    </row>
    <row r="77" spans="1:8">
      <c r="A77" s="95" t="s">
        <v>116</v>
      </c>
      <c r="B77" s="95"/>
      <c r="C77" s="95"/>
      <c r="D77" s="95"/>
      <c r="E77" s="95"/>
      <c r="F77" s="95"/>
      <c r="G77" s="95"/>
      <c r="H77" s="95"/>
    </row>
    <row r="78" spans="1:8" ht="15" thickBot="1">
      <c r="A78" s="96"/>
      <c r="B78" s="96"/>
      <c r="C78" s="96"/>
      <c r="D78" s="96"/>
      <c r="E78" s="96"/>
      <c r="F78" s="96"/>
      <c r="G78" s="96"/>
      <c r="H78" s="96"/>
    </row>
    <row r="79" spans="1:8">
      <c r="A79" s="89" t="s">
        <v>117</v>
      </c>
      <c r="B79" s="89"/>
      <c r="C79" s="89"/>
      <c r="D79" s="89"/>
      <c r="E79" s="89"/>
      <c r="F79" s="89"/>
      <c r="G79" s="89"/>
      <c r="H79" s="89"/>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sheetData>
  <mergeCells count="122">
    <mergeCell ref="K16:K17"/>
    <mergeCell ref="A43:H43"/>
    <mergeCell ref="A44:H44"/>
    <mergeCell ref="A45:H45"/>
    <mergeCell ref="A35:J35"/>
    <mergeCell ref="G40:H40"/>
    <mergeCell ref="B18:D18"/>
    <mergeCell ref="K40:L40"/>
    <mergeCell ref="I40:J40"/>
    <mergeCell ref="G37:H37"/>
    <mergeCell ref="B38:F38"/>
    <mergeCell ref="G38:H38"/>
    <mergeCell ref="E29:E30"/>
    <mergeCell ref="F29:G29"/>
    <mergeCell ref="H29:H30"/>
    <mergeCell ref="A28:D28"/>
    <mergeCell ref="B24:C24"/>
    <mergeCell ref="E24:G24"/>
    <mergeCell ref="A27:C27"/>
    <mergeCell ref="E27:J27"/>
    <mergeCell ref="A29:A30"/>
    <mergeCell ref="A39:A42"/>
    <mergeCell ref="B40:C40"/>
    <mergeCell ref="B41:C41"/>
    <mergeCell ref="B42:H42"/>
    <mergeCell ref="B51:F51"/>
    <mergeCell ref="B52:F52"/>
    <mergeCell ref="B54:E54"/>
    <mergeCell ref="F54:H54"/>
    <mergeCell ref="G47:H47"/>
    <mergeCell ref="B47:F48"/>
    <mergeCell ref="B49:F49"/>
    <mergeCell ref="B50:F50"/>
    <mergeCell ref="B39:L39"/>
    <mergeCell ref="I41:J41"/>
    <mergeCell ref="K41:L41"/>
    <mergeCell ref="E40:F40"/>
    <mergeCell ref="A46:H46"/>
    <mergeCell ref="B6:D6"/>
    <mergeCell ref="E6:J6"/>
    <mergeCell ref="F3:J3"/>
    <mergeCell ref="B3:E3"/>
    <mergeCell ref="B66:D66"/>
    <mergeCell ref="B55:F56"/>
    <mergeCell ref="G55:H55"/>
    <mergeCell ref="B57:F57"/>
    <mergeCell ref="B58:F58"/>
    <mergeCell ref="B59:F59"/>
    <mergeCell ref="I14:J14"/>
    <mergeCell ref="B36:F36"/>
    <mergeCell ref="A15:L15"/>
    <mergeCell ref="L16:L17"/>
    <mergeCell ref="A23:L23"/>
    <mergeCell ref="B37:F3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E65:F65"/>
    <mergeCell ref="G65:H65"/>
    <mergeCell ref="E66:F66"/>
    <mergeCell ref="G66:H66"/>
    <mergeCell ref="A12:A13"/>
    <mergeCell ref="A16:A17"/>
    <mergeCell ref="E16:E17"/>
    <mergeCell ref="F16:F17"/>
    <mergeCell ref="B14:C14"/>
    <mergeCell ref="E14:H14"/>
    <mergeCell ref="G16:J16"/>
    <mergeCell ref="A36:A38"/>
    <mergeCell ref="D29:D30"/>
    <mergeCell ref="I29:I30"/>
    <mergeCell ref="J29:J30"/>
    <mergeCell ref="B19:D19"/>
    <mergeCell ref="B20:D20"/>
    <mergeCell ref="B21:D21"/>
    <mergeCell ref="B22:D22"/>
    <mergeCell ref="B16:D17"/>
    <mergeCell ref="C29:C30"/>
    <mergeCell ref="A31:J31"/>
    <mergeCell ref="G36:H36"/>
    <mergeCell ref="A33:J33"/>
    <mergeCell ref="B29:B30"/>
    <mergeCell ref="A25:J25"/>
    <mergeCell ref="E28:J28"/>
    <mergeCell ref="A26:J26"/>
    <mergeCell ref="A79:H79"/>
    <mergeCell ref="A71:H71"/>
    <mergeCell ref="A72:H76"/>
    <mergeCell ref="A77:H78"/>
    <mergeCell ref="B62:F62"/>
    <mergeCell ref="B63:F63"/>
    <mergeCell ref="A55:A63"/>
    <mergeCell ref="E41:F41"/>
    <mergeCell ref="A47:A53"/>
    <mergeCell ref="B53:F53"/>
    <mergeCell ref="B60:F60"/>
    <mergeCell ref="B61:F61"/>
    <mergeCell ref="A69:H69"/>
    <mergeCell ref="A70:H70"/>
    <mergeCell ref="A67:H67"/>
    <mergeCell ref="A68:H68"/>
    <mergeCell ref="A64:A66"/>
    <mergeCell ref="B65:D65"/>
    <mergeCell ref="G41:H41"/>
    <mergeCell ref="B64:H6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G18:G22</xm:sqref>
        </x14:dataValidation>
        <x14:dataValidation type="list" allowBlank="1" showInputMessage="1" showErrorMessage="1" xr:uid="{00000000-0002-0000-0000-000001000000}">
          <x14:formula1>
            <xm:f>'Skaidrojumi 1. daļa un biotopi'!$G$18:$G$20</xm:f>
          </x14:formula1>
          <xm:sqref>H18:J22</xm:sqref>
        </x14:dataValidation>
        <x14:dataValidation type="list" allowBlank="1" showInputMessage="1" showErrorMessage="1" xr:uid="{00000000-0002-0000-0000-000002000000}">
          <x14:formula1>
            <xm:f>'Skaidrojumi 1. daļa un biotopi'!$B$18:$B$78</xm:f>
          </x14:formula1>
          <xm:sqref>A18:A22</xm:sqref>
        </x14:dataValidation>
        <x14:dataValidation type="list" allowBlank="1" showInputMessage="1" showErrorMessage="1" xr:uid="{00000000-0002-0000-0000-000004000000}">
          <x14:formula1>
            <xm:f>'Skaidrojumi 1. daļa un biotopi'!$D$18:$D$21</xm:f>
          </x14:formula1>
          <xm:sqref>J32 J34</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F18:F22</xm:sqref>
        </x14:dataValidation>
        <x14:dataValidation type="list" allowBlank="1" showInputMessage="1" showErrorMessage="1" xr:uid="{00000000-0002-0000-0000-000007000000}">
          <x14:formula1>
            <xm:f>'Sugas skaidrojumi'!$A$12:$A$15</xm:f>
          </x14:formula1>
          <xm:sqref>E32 E34</xm:sqref>
        </x14:dataValidation>
        <x14:dataValidation type="list" allowBlank="1" showInputMessage="1" showErrorMessage="1" xr:uid="{00000000-0002-0000-0000-000008000000}">
          <x14:formula1>
            <xm:f>'Sugas skaidrojumi'!$A$18:$A$21</xm:f>
          </x14:formula1>
          <xm:sqref>I32 I34</xm:sqref>
        </x14:dataValidation>
        <x14:dataValidation type="list" allowBlank="1" showInputMessage="1" showErrorMessage="1" xr:uid="{00000000-0002-0000-0000-000009000000}">
          <x14:formula1>
            <xm:f>'Sugas skaidrojumi'!$A$23:$A$42</xm:f>
          </x14:formula1>
          <xm:sqref>H32 H34</xm:sqref>
        </x14:dataValidation>
        <x14:dataValidation type="list" allowBlank="1" showInputMessage="1" showErrorMessage="1" xr:uid="{00000000-0002-0000-0000-00000A000000}">
          <x14:formula1>
            <xm:f>'Biotopu direktīvas II p. sugas'!$F$1:$K$1</xm:f>
          </x14:formula1>
          <xm:sqref>A32</xm:sqref>
        </x14:dataValidation>
        <x14:dataValidation type="list" allowBlank="1" showInputMessage="1" showErrorMessage="1" xr:uid="{00000000-0002-0000-0000-00000C000000}">
          <x14:formula1>
            <xm:f>'Biotopu direktīvas II p. sugas'!$F$1:$M$1</xm:f>
          </x14:formula1>
          <xm:sqref>A34</xm:sqref>
        </x14:dataValidation>
        <x14:dataValidation type="list" allowBlank="1" showInputMessage="1" showErrorMessage="1" xr:uid="{00000000-0002-0000-0000-00000E000000}">
          <x14:formula1>
            <xm:f>'Mikroliegumu sugas'!$D$1:$N$1</xm:f>
          </x14:formula1>
          <xm:sqref>B41:C41</xm:sqref>
        </x14:dataValidation>
        <x14:dataValidation type="list" allowBlank="1" showInputMessage="1" showErrorMessage="1" xr:uid="{00000000-0002-0000-0000-000010000000}">
          <x14:formula1>
            <xm:f>'3.2.+4. anketas daļa'!$A$17:$A$24</xm:f>
          </x14:formula1>
          <xm:sqref>B66:D66</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sugas'!$F$1,1,MATCH($A32,'Biotopu direktīvas II p. sugas'!$F$1:$K$1,0)-1,COUNTA(OFFSET('Biotopu direktīvas II p. sugas'!$F$1,1,MATCH($A32,'Biotopu direktīvas II p. sugas'!$F$1:$K$1,0)-1,25)),1)</xm:f>
          </x14:formula1>
          <xm:sqref>D32</xm:sqref>
        </x14:dataValidation>
        <x14:dataValidation type="list" allowBlank="1" showInputMessage="1" showErrorMessage="1" xr:uid="{00000000-0002-0000-0000-00000F000000}">
          <x14:formula1>
            <xm:f>OFFSET('Mikroliegumu sugas'!$D$1,1,MATCH($B41,'Mikroliegumu sugas'!$D$1:$N$1,0)-1,COUNTA(OFFSET('Mikroliegumu sugas'!$D$1,1,MATCH($B41,'Mikroliegumu sugas'!$D$1:$N$1,0)-1,100)),1)</xm:f>
          </x14:formula1>
          <xm:sqref>D41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109</v>
      </c>
    </row>
    <row r="9" spans="1:1">
      <c r="A9" s="8" t="s">
        <v>1004</v>
      </c>
    </row>
    <row r="10" spans="1:1">
      <c r="A10" t="s">
        <v>1005</v>
      </c>
    </row>
    <row r="11" spans="1:1">
      <c r="A11" t="s">
        <v>1006</v>
      </c>
    </row>
    <row r="12" spans="1:1">
      <c r="A12" s="9" t="s">
        <v>1007</v>
      </c>
    </row>
    <row r="13" spans="1:1">
      <c r="A13" t="s">
        <v>1008</v>
      </c>
    </row>
    <row r="14" spans="1:1">
      <c r="A14" t="s">
        <v>1009</v>
      </c>
    </row>
    <row r="16" spans="1:1">
      <c r="A16" t="s">
        <v>105</v>
      </c>
    </row>
    <row r="17" spans="1:1">
      <c r="A17" t="s">
        <v>109</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118</v>
      </c>
      <c r="B1" s="54" t="s">
        <v>33</v>
      </c>
      <c r="C1" s="54" t="s">
        <v>119</v>
      </c>
      <c r="D1" s="54" t="s">
        <v>120</v>
      </c>
      <c r="E1" s="54" t="s">
        <v>121</v>
      </c>
      <c r="F1" s="54" t="s">
        <v>122</v>
      </c>
      <c r="G1" s="54" t="s">
        <v>123</v>
      </c>
      <c r="H1" s="55" t="s">
        <v>124</v>
      </c>
      <c r="I1" s="54" t="s">
        <v>125</v>
      </c>
      <c r="J1" s="55" t="s">
        <v>126</v>
      </c>
      <c r="K1" s="54" t="s">
        <v>52</v>
      </c>
      <c r="L1" s="54" t="s">
        <v>127</v>
      </c>
    </row>
    <row r="2" spans="1:12">
      <c r="A2" s="56">
        <v>1</v>
      </c>
      <c r="B2" s="57">
        <v>986.84515999999996</v>
      </c>
      <c r="C2" s="58" t="s">
        <v>128</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128</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129</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129</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128</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128</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128</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129</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128</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129</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129</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129</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129</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128</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129</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129</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128</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128</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129</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128</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128</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129</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129</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129</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129</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128</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129</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128</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128</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128</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129</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128</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128</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128</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128</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129</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128</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128</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128</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128</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128</v>
      </c>
      <c r="D42" s="57">
        <v>0</v>
      </c>
      <c r="E42" s="57">
        <v>0</v>
      </c>
      <c r="F42" s="57">
        <v>0</v>
      </c>
      <c r="G42" s="57">
        <v>0</v>
      </c>
      <c r="H42" s="59">
        <f t="shared" si="0"/>
        <v>0</v>
      </c>
      <c r="I42" s="57">
        <v>0</v>
      </c>
      <c r="J42" s="59">
        <f t="shared" si="1"/>
        <v>0</v>
      </c>
      <c r="K42" s="1">
        <v>21</v>
      </c>
      <c r="L42" s="57">
        <v>0</v>
      </c>
    </row>
    <row r="43" spans="1:12">
      <c r="A43" s="56">
        <v>78</v>
      </c>
      <c r="B43" s="57">
        <v>19.502040999999998</v>
      </c>
      <c r="C43" s="58" t="s">
        <v>129</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128</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128</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128</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128</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128</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129</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129</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129</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128</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128</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129</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129</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129</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129</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129</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129</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128</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129</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129</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128</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128</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129</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129</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128</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128</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129</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129</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128</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129</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128</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128</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129</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128</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128</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129</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128</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128</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129</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128</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128</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129</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129</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128</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129</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128</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128</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128</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129</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128</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128</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128</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129</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128</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129</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129</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128</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129</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129</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128</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128</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128</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128</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128</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129</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129</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128</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128</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128</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128</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129</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128</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128</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128</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128</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128</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128</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128</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129</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128</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128</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128</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129</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129</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128</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128</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129</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129</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128</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129</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129</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129</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128</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128</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129</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128</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129</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128</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129</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129</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129</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128</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128</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128</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129</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128</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128</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129</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128</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128</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129</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129</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128</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128</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129</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129</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128</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128</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128</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129</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128</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129</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129</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129</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128</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129</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129</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129</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128</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129</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129</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129</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128</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129</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129</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129</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129</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128</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129</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129</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128</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129</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129</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128</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129</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128</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129</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128</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129</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129</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129</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129</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129</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128</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129</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129</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129</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128</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129</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129</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128</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128</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129</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128</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128</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128</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129</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128</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128</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129</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128</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129</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128</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129</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129</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129</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128</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128</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128</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128</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129</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129</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128</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129</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129</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128</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129</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129</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129</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129</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129</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129</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128</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128</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128</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129</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128</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128</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129</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128</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129</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129</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128</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129</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128</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128</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128</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129</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129</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129</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129</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128</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128</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129</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128</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128</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128</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128</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128</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128</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128</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128</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129</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128</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128</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128</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128</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129</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128</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129</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128</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129</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128</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128</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128</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128</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128</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128</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129</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128</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128</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129</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129</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128</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128</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129</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129</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128</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128</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129</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128</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128</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129</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128</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129</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129</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128</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129</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129</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129</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128</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129</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129</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129</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129</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128</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129</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129</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129</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129</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129</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128</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128</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128</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128</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129</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128</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128</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128</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129</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128</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128</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128</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129</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129</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129</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129</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129</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129</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129</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129</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128</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129</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129</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129</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128</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129</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128</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128</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129</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4" t="s">
        <v>130</v>
      </c>
      <c r="B1" s="204"/>
      <c r="C1" s="204"/>
      <c r="D1" s="204"/>
    </row>
    <row r="2" spans="1:8" ht="43.15">
      <c r="A2" s="53" t="s">
        <v>118</v>
      </c>
      <c r="B2" s="54" t="s">
        <v>131</v>
      </c>
      <c r="C2" s="54" t="s">
        <v>132</v>
      </c>
      <c r="D2" s="67" t="s">
        <v>133</v>
      </c>
    </row>
    <row r="3" spans="1:8">
      <c r="A3" s="69">
        <v>1</v>
      </c>
      <c r="B3" s="58">
        <v>3150</v>
      </c>
      <c r="C3" s="1">
        <v>75.197661999999994</v>
      </c>
      <c r="D3" s="68">
        <v>7.6200061618582587E-2</v>
      </c>
      <c r="E3" t="b">
        <f>EXACT(Anketa!$E$5,'Biotopi poligonos'!A3)</f>
        <v>0</v>
      </c>
      <c r="F3" t="str">
        <f>IF(E3=TRUE,COUNTIF($E$3:E3,TRUE),"")</f>
        <v/>
      </c>
      <c r="G3" t="str">
        <f>IFERROR(INDEX($B$3:$B$1772,MATCH(ROWS($F$3:F3),$F$3:$F$1772,0)),"")</f>
        <v>7110*</v>
      </c>
      <c r="H3">
        <f>IFERROR(INDEX($C$3:$C$1772,MATCH(ROWS($F$3:F3),$F$3:$F$1772,0)),"")</f>
        <v>101.16461</v>
      </c>
    </row>
    <row r="4" spans="1:8">
      <c r="A4" s="69">
        <v>1</v>
      </c>
      <c r="B4" s="58" t="s">
        <v>134</v>
      </c>
      <c r="C4" s="1">
        <v>1.8681019999999999</v>
      </c>
      <c r="D4" s="68">
        <v>1.8930041669353681E-3</v>
      </c>
      <c r="E4" t="b">
        <f>EXACT(Anketa!$E$5,'Biotopi poligonos'!A4)</f>
        <v>0</v>
      </c>
      <c r="F4" t="str">
        <f>IF(E4=TRUE,COUNTIF($E$3:E4,TRUE),"")</f>
        <v/>
      </c>
      <c r="G4">
        <f>IFERROR(INDEX($B$3:$B$1772,MATCH(ROWS($F$3:F4),$F$3:$F$1772,0)),"")</f>
        <v>7120</v>
      </c>
      <c r="H4">
        <f>IFERROR(INDEX($C$3:$C$1772,MATCH(ROWS($F$3:F4),$F$3:$F$1772,0)),"")</f>
        <v>83.979337000000001</v>
      </c>
    </row>
    <row r="5" spans="1:8">
      <c r="A5" s="69">
        <v>1</v>
      </c>
      <c r="B5" s="58">
        <v>7140</v>
      </c>
      <c r="C5" s="1">
        <v>4.7312130000000003</v>
      </c>
      <c r="D5" s="68">
        <v>4.7942809994629756E-3</v>
      </c>
      <c r="E5" t="b">
        <f>EXACT(Anketa!$E$5,'Biotopi poligonos'!A5)</f>
        <v>0</v>
      </c>
      <c r="F5" t="str">
        <f>IF(E5=TRUE,COUNTIF($E$3:E5,TRUE),"")</f>
        <v/>
      </c>
      <c r="G5" t="str">
        <f>IFERROR(INDEX($B$3:$B$1772,MATCH(ROWS($F$3:F5),$F$3:$F$1772,0)),"")</f>
        <v>9010*</v>
      </c>
      <c r="H5">
        <f>IFERROR(INDEX($C$3:$C$1772,MATCH(ROWS($F$3:F5),$F$3:$F$1772,0)),"")</f>
        <v>11.604260999999999</v>
      </c>
    </row>
    <row r="6" spans="1:8">
      <c r="A6" s="69">
        <v>1</v>
      </c>
      <c r="B6" s="58" t="s">
        <v>135</v>
      </c>
      <c r="C6" s="1">
        <v>70.451808999999997</v>
      </c>
      <c r="D6" s="68">
        <v>7.139094546504135E-2</v>
      </c>
      <c r="E6" t="b">
        <f>EXACT(Anketa!$E$5,'Biotopi poligonos'!A6)</f>
        <v>0</v>
      </c>
      <c r="F6" t="str">
        <f>IF(E6=TRUE,COUNTIF($E$3:E6,TRUE),"")</f>
        <v/>
      </c>
      <c r="G6" t="str">
        <f>IFERROR(INDEX($B$3:$B$1772,MATCH(ROWS($F$3:F6),$F$3:$F$1772,0)),"")</f>
        <v>9080*</v>
      </c>
      <c r="H6">
        <f>IFERROR(INDEX($C$3:$C$1772,MATCH(ROWS($F$3:F6),$F$3:$F$1772,0)),"")</f>
        <v>4.1083869999999996</v>
      </c>
    </row>
    <row r="7" spans="1:8">
      <c r="A7" s="69">
        <v>1</v>
      </c>
      <c r="B7" s="58" t="s">
        <v>136</v>
      </c>
      <c r="C7" s="1">
        <v>1.53755</v>
      </c>
      <c r="D7" s="68">
        <v>1.5580458437876922E-3</v>
      </c>
      <c r="E7" t="b">
        <f>EXACT(Anketa!$E$5,'Biotopi poligonos'!A7)</f>
        <v>0</v>
      </c>
      <c r="F7" t="str">
        <f>IF(E7=TRUE,COUNTIF($E$3:E7,TRUE),"")</f>
        <v/>
      </c>
      <c r="G7" t="str">
        <f>IFERROR(INDEX($B$3:$B$1772,MATCH(ROWS($F$3:F7),$F$3:$F$1772,0)),"")</f>
        <v>91D0*</v>
      </c>
      <c r="H7">
        <f>IFERROR(INDEX($C$3:$C$1772,MATCH(ROWS($F$3:F7),$F$3:$F$1772,0)),"")</f>
        <v>127.316024</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137</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138</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139</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140</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141</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135</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136</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137</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138</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139</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134</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140</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141</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135</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137</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141</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135</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137</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138</v>
      </c>
      <c r="C41" s="1">
        <v>129.413432</v>
      </c>
      <c r="D41" s="68">
        <v>0.10798380670017071</v>
      </c>
      <c r="E41" t="b">
        <f>EXACT(Anketa!$E$5,'Biotopi poligonos'!A41)</f>
        <v>0</v>
      </c>
      <c r="F41" t="str">
        <f>IF(E41=TRUE,COUNTIF($E$3:E41,TRUE),"")</f>
        <v/>
      </c>
      <c r="G41" t="str">
        <f>IFERROR(INDEX($B$3:$B$1772,MATCH(ROWS($F$3:F41),$F$3:$F$1772,0)),"")</f>
        <v/>
      </c>
    </row>
    <row r="42" spans="1:7">
      <c r="A42" s="69">
        <v>15</v>
      </c>
      <c r="B42" s="58" t="s">
        <v>139</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142</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140</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134</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143</v>
      </c>
      <c r="C52" s="1">
        <v>0.10083</v>
      </c>
      <c r="D52" s="68">
        <v>2.1742854107976008E-5</v>
      </c>
      <c r="E52" t="b">
        <f>EXACT(Anketa!$E$5,'Biotopi poligonos'!A52)</f>
        <v>0</v>
      </c>
      <c r="F52" t="str">
        <f>IF(E52=TRUE,COUNTIF($E$3:E52,TRUE),"")</f>
        <v/>
      </c>
      <c r="G52" t="str">
        <f>IFERROR(INDEX($B$3:$B$1772,MATCH(ROWS($F$3:F52),$F$3:$F$1772,0)),"")</f>
        <v/>
      </c>
    </row>
    <row r="53" spans="1:7">
      <c r="A53" s="69">
        <v>32</v>
      </c>
      <c r="B53" s="58" t="s">
        <v>140</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144</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135</v>
      </c>
      <c r="C59" s="1">
        <v>17.864608</v>
      </c>
      <c r="D59" s="68">
        <v>3.8523015515241599E-3</v>
      </c>
      <c r="E59" t="b">
        <f>EXACT(Anketa!$E$5,'Biotopi poligonos'!A59)</f>
        <v>0</v>
      </c>
      <c r="F59" t="str">
        <f>IF(E59=TRUE,COUNTIF($E$3:E59,TRUE),"")</f>
        <v/>
      </c>
      <c r="G59" t="str">
        <f>IFERROR(INDEX($B$3:$B$1772,MATCH(ROWS($F$3:F59),$F$3:$F$1772,0)),"")</f>
        <v/>
      </c>
    </row>
    <row r="60" spans="1:7">
      <c r="A60" s="69">
        <v>32</v>
      </c>
      <c r="B60" s="58" t="s">
        <v>137</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145</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138</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139</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135</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137</v>
      </c>
      <c r="C67" s="1">
        <v>18.058973999999999</v>
      </c>
      <c r="D67" s="68">
        <v>0.2720569687721115</v>
      </c>
      <c r="E67" t="b">
        <f>EXACT(Anketa!$E$5,'Biotopi poligonos'!A67)</f>
        <v>0</v>
      </c>
      <c r="F67" t="str">
        <f>IF(E67=TRUE,COUNTIF($E$3:E67,TRUE),"")</f>
        <v/>
      </c>
      <c r="G67" t="str">
        <f>IFERROR(INDEX($B$3:$B$1772,MATCH(ROWS($F$3:F67),$F$3:$F$1772,0)),"")</f>
        <v/>
      </c>
    </row>
    <row r="68" spans="1:7">
      <c r="A68" s="69">
        <v>35</v>
      </c>
      <c r="B68" s="58" t="s">
        <v>139</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135</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137</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138</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140</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140</v>
      </c>
      <c r="C77" s="1">
        <v>15.938791</v>
      </c>
      <c r="D77" s="68">
        <v>0.94672548610230456</v>
      </c>
      <c r="E77" t="b">
        <f>EXACT(Anketa!$E$5,'Biotopi poligonos'!A77)</f>
        <v>0</v>
      </c>
      <c r="F77" t="str">
        <f>IF(E77=TRUE,COUNTIF($E$3:E77,TRUE),"")</f>
        <v/>
      </c>
      <c r="G77" t="str">
        <f>IFERROR(INDEX($B$3:$B$1772,MATCH(ROWS($F$3:F77),$F$3:$F$1772,0)),"")</f>
        <v/>
      </c>
    </row>
    <row r="78" spans="1:7">
      <c r="A78" s="70">
        <v>46</v>
      </c>
      <c r="B78" s="58" t="s">
        <v>140</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140</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140</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137</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140</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140</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135</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137</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138</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139</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135</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137</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135</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137</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138</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139</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140</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139</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135</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137</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138</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140</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135</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137</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138</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140</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135</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136</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137</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139</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143</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135</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137</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138</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135</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136</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137</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138</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143</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140</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137</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135</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136</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138</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141</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135</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137</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138</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139</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141</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135</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137</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138</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139</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135</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137</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136</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138</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141</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135</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136</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137</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138</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135</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137</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139</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141</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135</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137</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138</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135</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137</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138</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140</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135</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137</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139</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140</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141</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135</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136</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137</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138</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139</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137</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135</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145</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139</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141</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135</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137</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139</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141</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138</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140</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144</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136</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140</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137</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140</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135</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136</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137</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138</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139</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135</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137</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137</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141</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135</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136</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137</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138</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139</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142</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141</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135</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137</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138</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139</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140</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144</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141</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135</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136</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137</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138</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139</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136</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135</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137</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138</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139</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135</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137</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135</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137</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138</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139</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135</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137</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138</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137</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139</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135</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137</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138</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140</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143</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140</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135</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136</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137</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140</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141</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135</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137</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138</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144</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135</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136</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145</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138</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139</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143</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140</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135</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137</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145</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138</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139</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135</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136</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137</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138</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139</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142</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137</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138</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135</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136</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137</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138</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139</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140</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137</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137</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139</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140</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140</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138</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141</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135</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136</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137</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138</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139</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142</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140</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135</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137</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138</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139</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140</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140</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135</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137</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138</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143</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140</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135</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137</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138</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139</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135</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137</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138</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135</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137</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138</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139</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135</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137</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140</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137</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145</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140</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136</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137</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145</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141</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137</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138</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135</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137</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138</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134</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143</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140</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135</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137</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139</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135</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136</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137</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139</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141</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135</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137</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138</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140</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140</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135</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136</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137</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138</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139</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135</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136</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137</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134</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140</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141</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135</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136</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137</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145</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138</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139</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140</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135</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137</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138</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139</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135</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137</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138</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135</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137</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138</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140</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137</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141</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135</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137</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138</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144</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140</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135</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135</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137</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140</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137</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145</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138</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140</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141</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135</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137</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138</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139</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142</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143</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140</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139</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140</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137</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140</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136</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139</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141</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135</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137</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138</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141</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135</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137</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138</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135</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137</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139</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134</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140</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141</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135</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136</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137</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138</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139</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140</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144</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141</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135</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136</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137</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145</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138</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139</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146</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135</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137</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138</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139</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140</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135</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136</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137</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138</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135</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136</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137</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138</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139</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141</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135</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136</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137</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138</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135</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136</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137</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139</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135</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136</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137</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145</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138</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139</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140</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135</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137</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138</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139</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134</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143</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140</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135</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137</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138</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140</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141</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135</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138</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141</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135</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138</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135</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137</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138</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139</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135</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137</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138</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143</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140</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144</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135</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136</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145</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139</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135</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136</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145</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139</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137</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138</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139</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140</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135</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145</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141</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135</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137</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138</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140</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136</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135</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137</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138</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143</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140</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135</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145</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139</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135</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136</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137</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139</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140</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141</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135</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136</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137</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145</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138</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139</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135</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138</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140</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137</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138</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139</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140</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135</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141</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135</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136</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137</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138</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139</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141</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135</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136</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137</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138</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139</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140</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139</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135</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136</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137</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138</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139</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141</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135</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137</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138</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135</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137</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138</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139</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134</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143</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140</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141</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135</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137</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138</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139</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135</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137</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145</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138</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141</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135</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137</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138</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137</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141</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135</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137</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138</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141</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135</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136</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137</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138</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139</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135</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136</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137</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138</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139</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135</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137</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143</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140</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138</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135</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136</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137</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145</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135</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138</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140</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144</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135</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136</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137</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139</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135</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137</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138</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135</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137</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145</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138</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139</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141</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135</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137</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138</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139</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140</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135</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137</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141</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135</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136</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138</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135</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137</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147</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141</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135</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137</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138</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137</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139</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141</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135</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136</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137</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138</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142</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135</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137</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138</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141</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148</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135</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137</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138</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141</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135</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138</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135</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138</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141</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138</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135</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137</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138</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135</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137</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139</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143</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140</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149</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135</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135</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138</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140</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141</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135</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137</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138</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139</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141</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140</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141</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135</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138</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135</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138</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139</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141</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135</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138</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135</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137</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138</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135</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137</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135</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138</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134</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140</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145</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139</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135</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136</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145</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140</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144</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135</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136</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137</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138</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139</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146</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140</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141</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135</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137</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138</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135</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137</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138</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147</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139</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135</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137</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138</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139</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135</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137</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138</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139</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141</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135</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138</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135</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135</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138</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135</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138</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135</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137</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138</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143</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135</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137</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138</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139</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134</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143</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140</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135</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138</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143</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140</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144</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139</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135</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137</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139</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140</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144</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135</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137</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138</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139</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135</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136</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137</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138</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139</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140</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135</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136</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137</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139</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135</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137</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139</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137</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138</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141</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138</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141</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135</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138</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139</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141</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135</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138</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135</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137</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138</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141</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135</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137</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138</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139</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142</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140</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135</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145</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138</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139</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137</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139</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142</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135</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136</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139</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135</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136</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137</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138</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139</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140</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135</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136</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137</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138</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139</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137</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147</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141</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135</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136</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137</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138</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139</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143</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140</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144</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135</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137</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139</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146</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135</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138</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135</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137</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138</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139</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140</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135</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145</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138</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139</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135</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136</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137</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138</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143</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140</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135</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137</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138</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139</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142</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141</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135</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136</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137</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138</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139</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141</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135</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138</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141</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135</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136</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137</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138</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139</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141</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135</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137</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138</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137</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141</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135</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137</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138</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135</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137</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138</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143</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140</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145</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135</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138</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139</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140</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141</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135</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136</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137</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145</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138</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139</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141</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135</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137</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138</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135</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136</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137</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139</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147</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134</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143</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140</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144</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135</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136</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137</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145</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139</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141</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135</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137</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138</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141</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135</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138</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147</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134</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143</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140</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141</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135</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137</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138</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141</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135</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137</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138</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139</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141</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135</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136</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137</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138</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140</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144</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135</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137</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139</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140</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135</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137</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145</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138</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139</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135</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137</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139</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141</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135</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136</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137</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138</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139</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140</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135</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137</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138</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137</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138</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139</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135</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136</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137</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139</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135</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137</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139</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141</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135</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138</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135</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137</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138</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139</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135</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136</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137</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145</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139</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140</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141</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135</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138</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137</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137</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139</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135</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136</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137</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135</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137</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138</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139</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140</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135</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145</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135</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137</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139</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140</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135</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137</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145</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135</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145</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139</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135</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135</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137</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138</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141</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135</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137</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138</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135</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135</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137</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138</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139</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140</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135</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137</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135</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138</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141</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135</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138</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140</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141</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135</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136</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137</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138</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139</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140</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135</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136</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137</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138</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139</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141</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135</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137</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138</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137</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137</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138</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141</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135</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137</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138</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140</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145</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140</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135</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143</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140</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135</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138</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143</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140</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135</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145</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138</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140</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141</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135</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137</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138</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141</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135</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138</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135</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136</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137</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135</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138</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147</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137</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139</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143</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140</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137</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139</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141</v>
      </c>
      <c r="C1719" s="1">
        <v>101.16461</v>
      </c>
      <c r="D1719" s="68">
        <v>0.18059738639540229</v>
      </c>
      <c r="E1719" t="b">
        <f>EXACT(Anketa!$E$5,'Biotopi poligonos'!A1719)</f>
        <v>1</v>
      </c>
      <c r="F1719">
        <f>IF(E1719=TRUE,COUNTIF($E$3:E1719,TRUE),"")</f>
        <v>1</v>
      </c>
      <c r="G1719" t="str">
        <f>IFERROR(INDEX($B$3:$B$1772,MATCH(ROWS($F$3:F1719),$F$3:$F$1772,0)),"")</f>
        <v/>
      </c>
    </row>
    <row r="1720" spans="1:7">
      <c r="A1720" s="69">
        <v>970</v>
      </c>
      <c r="B1720" s="58">
        <v>7120</v>
      </c>
      <c r="C1720" s="1">
        <v>83.979337000000001</v>
      </c>
      <c r="D1720" s="68">
        <v>0.14991852163932332</v>
      </c>
      <c r="E1720" t="b">
        <f>EXACT(Anketa!$E$5,'Biotopi poligonos'!A1720)</f>
        <v>1</v>
      </c>
      <c r="F1720">
        <f>IF(E1720=TRUE,COUNTIF($E$3:E1720,TRUE),"")</f>
        <v>2</v>
      </c>
      <c r="G1720" t="str">
        <f>IFERROR(INDEX($B$3:$B$1772,MATCH(ROWS($F$3:F1720),$F$3:$F$1772,0)),"")</f>
        <v/>
      </c>
    </row>
    <row r="1721" spans="1:7">
      <c r="A1721" s="69">
        <v>970</v>
      </c>
      <c r="B1721" s="58" t="s">
        <v>135</v>
      </c>
      <c r="C1721" s="1">
        <v>11.604260999999999</v>
      </c>
      <c r="D1721" s="68">
        <v>2.0715734560238973E-2</v>
      </c>
      <c r="E1721" t="b">
        <f>EXACT(Anketa!$E$5,'Biotopi poligonos'!A1721)</f>
        <v>1</v>
      </c>
      <c r="F1721">
        <f>IF(E1721=TRUE,COUNTIF($E$3:E1721,TRUE),"")</f>
        <v>3</v>
      </c>
      <c r="G1721" t="str">
        <f>IFERROR(INDEX($B$3:$B$1772,MATCH(ROWS($F$3:F1721),$F$3:$F$1772,0)),"")</f>
        <v/>
      </c>
    </row>
    <row r="1722" spans="1:7">
      <c r="A1722" s="69">
        <v>970</v>
      </c>
      <c r="B1722" s="58" t="s">
        <v>137</v>
      </c>
      <c r="C1722" s="1">
        <v>4.1083869999999996</v>
      </c>
      <c r="D1722" s="68">
        <v>7.3342244338296522E-3</v>
      </c>
      <c r="E1722" t="b">
        <f>EXACT(Anketa!$E$5,'Biotopi poligonos'!A1722)</f>
        <v>1</v>
      </c>
      <c r="F1722">
        <f>IF(E1722=TRUE,COUNTIF($E$3:E1722,TRUE),"")</f>
        <v>4</v>
      </c>
      <c r="G1722" t="str">
        <f>IFERROR(INDEX($B$3:$B$1772,MATCH(ROWS($F$3:F1722),$F$3:$F$1772,0)),"")</f>
        <v/>
      </c>
    </row>
    <row r="1723" spans="1:7">
      <c r="A1723" s="69">
        <v>970</v>
      </c>
      <c r="B1723" s="58" t="s">
        <v>138</v>
      </c>
      <c r="C1723" s="1">
        <v>127.316024</v>
      </c>
      <c r="D1723" s="68">
        <v>0.22728245757735152</v>
      </c>
      <c r="E1723" t="b">
        <f>EXACT(Anketa!$E$5,'Biotopi poligonos'!A1723)</f>
        <v>1</v>
      </c>
      <c r="F1723">
        <f>IF(E1723=TRUE,COUNTIF($E$3:E1723,TRUE),"")</f>
        <v>5</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135</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137</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138</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139</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141</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136</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138</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139</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135</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137</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138</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135</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137</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138</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135</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136</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137</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139</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135</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139</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135</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137</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145</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136</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137</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139</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135</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137</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138</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139</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137</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150</v>
      </c>
      <c r="B1" s="50" t="s">
        <v>151</v>
      </c>
    </row>
    <row r="2" spans="1:2">
      <c r="A2">
        <v>1110</v>
      </c>
      <c r="B2" s="51">
        <v>296.14945299999999</v>
      </c>
    </row>
    <row r="3" spans="1:2">
      <c r="A3" t="s">
        <v>152</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153</v>
      </c>
      <c r="B9" s="51">
        <v>184.40663000000001</v>
      </c>
    </row>
    <row r="10" spans="1:2">
      <c r="A10">
        <v>1640</v>
      </c>
      <c r="B10" s="51">
        <v>32.253346000000001</v>
      </c>
    </row>
    <row r="11" spans="1:2">
      <c r="A11">
        <v>2110</v>
      </c>
      <c r="B11" s="51">
        <v>134.548362</v>
      </c>
    </row>
    <row r="12" spans="1:2">
      <c r="A12">
        <v>2120</v>
      </c>
      <c r="B12" s="51">
        <v>314.56304799999998</v>
      </c>
    </row>
    <row r="13" spans="1:2">
      <c r="A13" t="s">
        <v>147</v>
      </c>
      <c r="B13" s="51">
        <v>1118.762007</v>
      </c>
    </row>
    <row r="14" spans="1:2">
      <c r="A14" t="s">
        <v>154</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155</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156</v>
      </c>
      <c r="B29" s="51">
        <v>205.49875</v>
      </c>
    </row>
    <row r="30" spans="1:2">
      <c r="A30" t="s">
        <v>134</v>
      </c>
      <c r="B30" s="51">
        <v>270.51240200000001</v>
      </c>
    </row>
    <row r="31" spans="1:2">
      <c r="A31">
        <v>6210</v>
      </c>
      <c r="B31" s="51">
        <v>2754.8033049999999</v>
      </c>
    </row>
    <row r="32" spans="1:2">
      <c r="A32" t="s">
        <v>143</v>
      </c>
      <c r="B32" s="51">
        <v>127.808104</v>
      </c>
    </row>
    <row r="33" spans="1:2">
      <c r="A33" t="s">
        <v>140</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144</v>
      </c>
      <c r="B38" s="51">
        <v>1395.2328729999999</v>
      </c>
    </row>
    <row r="39" spans="1:2">
      <c r="A39" t="s">
        <v>141</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148</v>
      </c>
      <c r="B44" s="51">
        <v>578.346767</v>
      </c>
    </row>
    <row r="45" spans="1:2">
      <c r="A45" t="s">
        <v>149</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135</v>
      </c>
      <c r="B50" s="51">
        <v>27977.709726000001</v>
      </c>
    </row>
    <row r="51" spans="1:2">
      <c r="A51" t="s">
        <v>136</v>
      </c>
      <c r="B51" s="51">
        <v>4570.2387849999996</v>
      </c>
    </row>
    <row r="52" spans="1:2">
      <c r="A52">
        <v>9050</v>
      </c>
      <c r="B52" s="51">
        <v>7200.9539089999998</v>
      </c>
    </row>
    <row r="53" spans="1:2">
      <c r="A53">
        <v>9060</v>
      </c>
      <c r="B53" s="51">
        <v>741.69055200000003</v>
      </c>
    </row>
    <row r="54" spans="1:2">
      <c r="A54">
        <v>9070</v>
      </c>
      <c r="B54" s="51">
        <v>184.54227399999999</v>
      </c>
    </row>
    <row r="55" spans="1:2">
      <c r="A55" t="s">
        <v>137</v>
      </c>
      <c r="B55" s="51">
        <v>8941.7609250000005</v>
      </c>
    </row>
    <row r="56" spans="1:2">
      <c r="A56">
        <v>9160</v>
      </c>
      <c r="B56" s="51">
        <v>1143.453812</v>
      </c>
    </row>
    <row r="57" spans="1:2">
      <c r="A57" t="s">
        <v>145</v>
      </c>
      <c r="B57" s="51">
        <v>4223.3933100000004</v>
      </c>
    </row>
    <row r="58" spans="1:2">
      <c r="A58" t="s">
        <v>138</v>
      </c>
      <c r="B58" s="51">
        <v>33176.504542000002</v>
      </c>
    </row>
    <row r="59" spans="1:2">
      <c r="A59" t="s">
        <v>139</v>
      </c>
      <c r="B59" s="51">
        <v>4427.5539719999997</v>
      </c>
    </row>
    <row r="60" spans="1:2">
      <c r="A60" t="s">
        <v>146</v>
      </c>
      <c r="B60" s="51">
        <v>745.48170900000002</v>
      </c>
    </row>
    <row r="61" spans="1:2">
      <c r="A61" t="s">
        <v>142</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157</v>
      </c>
      <c r="B1" t="s">
        <v>158</v>
      </c>
      <c r="D1" t="s">
        <v>159</v>
      </c>
      <c r="E1" t="s">
        <v>160</v>
      </c>
      <c r="F1" t="s">
        <v>161</v>
      </c>
      <c r="G1" t="s">
        <v>162</v>
      </c>
      <c r="H1" t="s">
        <v>78</v>
      </c>
      <c r="I1" t="s">
        <v>163</v>
      </c>
      <c r="J1" t="s">
        <v>164</v>
      </c>
      <c r="K1" t="s">
        <v>165</v>
      </c>
      <c r="L1" s="23" t="s">
        <v>166</v>
      </c>
      <c r="M1" t="s">
        <v>167</v>
      </c>
      <c r="N1" t="s">
        <v>168</v>
      </c>
    </row>
    <row r="2" spans="1:14" ht="28.9">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28.9">
      <c r="A3" s="13" t="s">
        <v>181</v>
      </c>
      <c r="B3" s="15" t="s">
        <v>182</v>
      </c>
      <c r="D3" s="13" t="s">
        <v>181</v>
      </c>
      <c r="E3" s="13" t="s">
        <v>183</v>
      </c>
      <c r="F3" s="31" t="s">
        <v>184</v>
      </c>
      <c r="H3" s="24" t="s">
        <v>185</v>
      </c>
      <c r="I3" s="13" t="s">
        <v>186</v>
      </c>
      <c r="J3" s="13" t="s">
        <v>187</v>
      </c>
      <c r="K3" s="13" t="s">
        <v>188</v>
      </c>
      <c r="L3" s="24" t="s">
        <v>189</v>
      </c>
      <c r="M3" s="13" t="s">
        <v>190</v>
      </c>
      <c r="N3" s="13" t="s">
        <v>191</v>
      </c>
    </row>
    <row r="4" spans="1:14">
      <c r="A4" s="13" t="s">
        <v>192</v>
      </c>
      <c r="B4" s="15" t="s">
        <v>193</v>
      </c>
      <c r="D4" s="13" t="s">
        <v>192</v>
      </c>
      <c r="E4" s="13" t="s">
        <v>194</v>
      </c>
      <c r="F4" s="31" t="s">
        <v>195</v>
      </c>
      <c r="H4" s="24" t="s">
        <v>196</v>
      </c>
      <c r="J4" s="13" t="s">
        <v>197</v>
      </c>
      <c r="K4" s="13" t="s">
        <v>198</v>
      </c>
      <c r="L4" s="24" t="s">
        <v>199</v>
      </c>
      <c r="M4" s="13" t="s">
        <v>200</v>
      </c>
      <c r="N4" s="13" t="s">
        <v>201</v>
      </c>
    </row>
    <row r="5" spans="1:14">
      <c r="A5" s="13" t="s">
        <v>171</v>
      </c>
      <c r="B5" s="15" t="s">
        <v>202</v>
      </c>
      <c r="E5" s="13" t="s">
        <v>203</v>
      </c>
      <c r="F5" s="31" t="s">
        <v>204</v>
      </c>
      <c r="H5" s="24" t="s">
        <v>205</v>
      </c>
      <c r="J5" s="13" t="s">
        <v>206</v>
      </c>
      <c r="K5" s="13" t="s">
        <v>207</v>
      </c>
      <c r="L5" s="24" t="s">
        <v>208</v>
      </c>
      <c r="M5" s="13" t="s">
        <v>209</v>
      </c>
    </row>
    <row r="6" spans="1:14">
      <c r="A6" s="13" t="s">
        <v>183</v>
      </c>
      <c r="B6" s="15" t="s">
        <v>210</v>
      </c>
      <c r="E6" s="13" t="s">
        <v>211</v>
      </c>
      <c r="F6" s="31" t="s">
        <v>212</v>
      </c>
      <c r="H6" s="24" t="s">
        <v>213</v>
      </c>
      <c r="J6" s="13" t="s">
        <v>214</v>
      </c>
      <c r="K6" s="13" t="s">
        <v>215</v>
      </c>
      <c r="L6" s="24" t="s">
        <v>216</v>
      </c>
      <c r="M6" s="13" t="s">
        <v>217</v>
      </c>
    </row>
    <row r="7" spans="1:14" ht="28.9">
      <c r="A7" s="13" t="s">
        <v>194</v>
      </c>
      <c r="B7" s="15" t="s">
        <v>218</v>
      </c>
      <c r="E7" s="13" t="s">
        <v>219</v>
      </c>
      <c r="F7" s="31" t="s">
        <v>220</v>
      </c>
      <c r="H7" s="24" t="s">
        <v>221</v>
      </c>
      <c r="J7" s="13" t="s">
        <v>222</v>
      </c>
      <c r="K7" s="13" t="s">
        <v>223</v>
      </c>
      <c r="L7" s="32" t="s">
        <v>224</v>
      </c>
    </row>
    <row r="8" spans="1:14" ht="28.9">
      <c r="A8" s="13" t="s">
        <v>203</v>
      </c>
      <c r="B8" s="15" t="s">
        <v>225</v>
      </c>
      <c r="E8" s="13" t="s">
        <v>226</v>
      </c>
      <c r="F8" s="31" t="s">
        <v>227</v>
      </c>
      <c r="H8" s="24" t="s">
        <v>79</v>
      </c>
      <c r="J8" s="13" t="s">
        <v>228</v>
      </c>
      <c r="K8" s="13" t="s">
        <v>229</v>
      </c>
      <c r="L8" s="24" t="s">
        <v>230</v>
      </c>
    </row>
    <row r="9" spans="1:14">
      <c r="A9" s="13" t="s">
        <v>211</v>
      </c>
      <c r="B9" s="15" t="s">
        <v>231</v>
      </c>
      <c r="E9" s="13" t="s">
        <v>232</v>
      </c>
      <c r="F9" s="31" t="s">
        <v>233</v>
      </c>
      <c r="H9" s="24" t="s">
        <v>234</v>
      </c>
      <c r="J9" s="13" t="s">
        <v>235</v>
      </c>
      <c r="K9" s="13" t="s">
        <v>236</v>
      </c>
      <c r="L9" s="33" t="s">
        <v>237</v>
      </c>
    </row>
    <row r="10" spans="1:14" ht="28.9">
      <c r="A10" s="13" t="s">
        <v>219</v>
      </c>
      <c r="B10" s="15" t="s">
        <v>238</v>
      </c>
      <c r="E10" s="13" t="s">
        <v>239</v>
      </c>
      <c r="F10" s="31" t="s">
        <v>240</v>
      </c>
      <c r="H10" s="24" t="s">
        <v>241</v>
      </c>
      <c r="J10" s="13" t="s">
        <v>242</v>
      </c>
      <c r="K10" s="13" t="s">
        <v>243</v>
      </c>
      <c r="L10" s="24" t="s">
        <v>244</v>
      </c>
    </row>
    <row r="11" spans="1:14" ht="28.9">
      <c r="A11" s="13" t="s">
        <v>226</v>
      </c>
      <c r="B11" s="15" t="s">
        <v>245</v>
      </c>
      <c r="E11" s="13" t="s">
        <v>246</v>
      </c>
      <c r="F11" s="31" t="s">
        <v>247</v>
      </c>
      <c r="H11" s="24" t="s">
        <v>248</v>
      </c>
      <c r="J11" s="12" t="s">
        <v>249</v>
      </c>
      <c r="K11" s="13" t="s">
        <v>250</v>
      </c>
      <c r="L11" s="24" t="s">
        <v>251</v>
      </c>
    </row>
    <row r="12" spans="1:14" ht="28.9">
      <c r="A12" s="13" t="s">
        <v>232</v>
      </c>
      <c r="B12" s="15" t="s">
        <v>252</v>
      </c>
      <c r="E12" s="13" t="s">
        <v>253</v>
      </c>
      <c r="F12" s="31" t="s">
        <v>254</v>
      </c>
      <c r="H12" s="24" t="s">
        <v>255</v>
      </c>
      <c r="J12" s="13" t="s">
        <v>256</v>
      </c>
      <c r="K12" s="13" t="s">
        <v>257</v>
      </c>
      <c r="L12" s="24" t="s">
        <v>258</v>
      </c>
    </row>
    <row r="13" spans="1:14">
      <c r="A13" s="13" t="s">
        <v>239</v>
      </c>
      <c r="B13" s="15" t="s">
        <v>259</v>
      </c>
      <c r="E13" s="13" t="s">
        <v>260</v>
      </c>
      <c r="F13" s="31" t="s">
        <v>261</v>
      </c>
      <c r="H13" s="24" t="s">
        <v>262</v>
      </c>
      <c r="J13" s="13" t="s">
        <v>263</v>
      </c>
      <c r="K13" s="13" t="s">
        <v>264</v>
      </c>
      <c r="L13" s="24" t="s">
        <v>265</v>
      </c>
    </row>
    <row r="14" spans="1:14" ht="28.9">
      <c r="A14" s="13" t="s">
        <v>246</v>
      </c>
      <c r="B14" s="15" t="s">
        <v>266</v>
      </c>
      <c r="E14" s="13" t="s">
        <v>267</v>
      </c>
      <c r="F14" s="31" t="s">
        <v>268</v>
      </c>
      <c r="H14" s="24" t="s">
        <v>269</v>
      </c>
      <c r="K14" s="13" t="s">
        <v>270</v>
      </c>
      <c r="L14" s="24" t="s">
        <v>271</v>
      </c>
    </row>
    <row r="15" spans="1:14">
      <c r="A15" s="13" t="s">
        <v>253</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28.9">
      <c r="A22" s="13" t="s">
        <v>297</v>
      </c>
      <c r="B22" s="15" t="s">
        <v>314</v>
      </c>
      <c r="E22" s="13" t="s">
        <v>315</v>
      </c>
      <c r="F22" s="31" t="s">
        <v>316</v>
      </c>
      <c r="H22" s="24" t="s">
        <v>317</v>
      </c>
      <c r="K22" s="13" t="s">
        <v>318</v>
      </c>
      <c r="L22" s="24" t="s">
        <v>319</v>
      </c>
    </row>
    <row r="23" spans="1:12">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28.9">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c r="A33" s="13" t="s">
        <v>361</v>
      </c>
      <c r="B33" s="15" t="s">
        <v>375</v>
      </c>
      <c r="E33" s="13" t="s">
        <v>376</v>
      </c>
      <c r="F33" s="31" t="s">
        <v>377</v>
      </c>
      <c r="L33" s="24" t="s">
        <v>378</v>
      </c>
    </row>
    <row r="34" spans="1:12">
      <c r="A34" s="13" t="s">
        <v>366</v>
      </c>
      <c r="B34" s="15" t="s">
        <v>379</v>
      </c>
      <c r="E34" s="13" t="s">
        <v>380</v>
      </c>
      <c r="F34" s="31" t="s">
        <v>381</v>
      </c>
      <c r="L34" s="24" t="s">
        <v>382</v>
      </c>
    </row>
    <row r="35" spans="1:12">
      <c r="A35" s="13" t="s">
        <v>371</v>
      </c>
      <c r="B35" s="15" t="s">
        <v>383</v>
      </c>
      <c r="E35" s="13" t="s">
        <v>384</v>
      </c>
      <c r="F35" s="31" t="s">
        <v>385</v>
      </c>
      <c r="L35" s="24" t="s">
        <v>386</v>
      </c>
    </row>
    <row r="36" spans="1:12">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172</v>
      </c>
      <c r="B40" s="15" t="s">
        <v>400</v>
      </c>
      <c r="L40" s="24" t="s">
        <v>401</v>
      </c>
    </row>
    <row r="41" spans="1:12">
      <c r="A41" s="31" t="s">
        <v>184</v>
      </c>
      <c r="B41" s="15" t="s">
        <v>402</v>
      </c>
      <c r="F41" s="31"/>
      <c r="L41" s="24" t="s">
        <v>403</v>
      </c>
    </row>
    <row r="42" spans="1:12">
      <c r="A42" s="31" t="s">
        <v>195</v>
      </c>
      <c r="B42" s="15" t="s">
        <v>404</v>
      </c>
      <c r="F42" s="31"/>
      <c r="L42" s="24" t="s">
        <v>405</v>
      </c>
    </row>
    <row r="43" spans="1:12">
      <c r="A43" s="31" t="s">
        <v>204</v>
      </c>
      <c r="B43" s="15" t="s">
        <v>406</v>
      </c>
      <c r="F43" s="31"/>
      <c r="L43" s="24" t="s">
        <v>407</v>
      </c>
    </row>
    <row r="44" spans="1:12">
      <c r="A44" s="31" t="s">
        <v>212</v>
      </c>
      <c r="B44" s="15" t="s">
        <v>408</v>
      </c>
      <c r="F44" s="31"/>
      <c r="L44" s="24" t="s">
        <v>409</v>
      </c>
    </row>
    <row r="45" spans="1:12">
      <c r="A45" s="31" t="s">
        <v>220</v>
      </c>
      <c r="B45" s="15" t="s">
        <v>410</v>
      </c>
      <c r="F45" s="31"/>
      <c r="L45" s="24" t="s">
        <v>411</v>
      </c>
    </row>
    <row r="46" spans="1:12">
      <c r="A46" s="31" t="s">
        <v>227</v>
      </c>
      <c r="B46" s="15" t="s">
        <v>412</v>
      </c>
      <c r="L46" s="24" t="s">
        <v>413</v>
      </c>
    </row>
    <row r="47" spans="1:12">
      <c r="A47" s="31" t="s">
        <v>240</v>
      </c>
      <c r="B47" s="15" t="s">
        <v>414</v>
      </c>
      <c r="L47" s="24" t="s">
        <v>415</v>
      </c>
    </row>
    <row r="48" spans="1:12">
      <c r="A48" s="31" t="s">
        <v>247</v>
      </c>
      <c r="B48" s="15" t="s">
        <v>416</v>
      </c>
      <c r="L48" s="24" t="s">
        <v>417</v>
      </c>
    </row>
    <row r="49" spans="1:12">
      <c r="A49" s="31" t="s">
        <v>254</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173</v>
      </c>
      <c r="B77" s="15" t="s">
        <v>475</v>
      </c>
      <c r="L77" s="24" t="s">
        <v>476</v>
      </c>
    </row>
    <row r="78" spans="1:12">
      <c r="A78" s="23" t="s">
        <v>174</v>
      </c>
      <c r="B78" s="34" t="s">
        <v>477</v>
      </c>
      <c r="L78" s="24" t="s">
        <v>478</v>
      </c>
    </row>
    <row r="79" spans="1:12">
      <c r="A79" s="24" t="s">
        <v>185</v>
      </c>
      <c r="B79" s="21" t="s">
        <v>479</v>
      </c>
      <c r="L79" s="24" t="s">
        <v>480</v>
      </c>
    </row>
    <row r="80" spans="1:12">
      <c r="A80" s="24" t="s">
        <v>196</v>
      </c>
      <c r="B80" s="21" t="s">
        <v>481</v>
      </c>
      <c r="L80" s="24" t="s">
        <v>482</v>
      </c>
    </row>
    <row r="81" spans="1:12">
      <c r="A81" s="24" t="s">
        <v>205</v>
      </c>
      <c r="B81" s="21" t="s">
        <v>483</v>
      </c>
      <c r="L81" s="24" t="s">
        <v>484</v>
      </c>
    </row>
    <row r="82" spans="1:12">
      <c r="A82" s="24" t="s">
        <v>213</v>
      </c>
      <c r="B82" s="21" t="s">
        <v>485</v>
      </c>
      <c r="L82" s="24" t="s">
        <v>486</v>
      </c>
    </row>
    <row r="83" spans="1:12">
      <c r="A83" s="24" t="s">
        <v>221</v>
      </c>
      <c r="B83" s="21" t="s">
        <v>487</v>
      </c>
      <c r="L83" s="24" t="s">
        <v>488</v>
      </c>
    </row>
    <row r="84" spans="1:12">
      <c r="A84" s="24" t="s">
        <v>79</v>
      </c>
      <c r="B84" s="21" t="s">
        <v>489</v>
      </c>
      <c r="L84" s="24" t="s">
        <v>490</v>
      </c>
    </row>
    <row r="85" spans="1:12">
      <c r="A85" s="24" t="s">
        <v>234</v>
      </c>
      <c r="B85" s="21" t="s">
        <v>491</v>
      </c>
      <c r="L85" s="24" t="s">
        <v>492</v>
      </c>
    </row>
    <row r="86" spans="1:12">
      <c r="A86" s="24" t="s">
        <v>241</v>
      </c>
      <c r="B86" s="21" t="s">
        <v>493</v>
      </c>
      <c r="L86" s="24" t="s">
        <v>494</v>
      </c>
    </row>
    <row r="87" spans="1:12">
      <c r="A87" s="24" t="s">
        <v>248</v>
      </c>
      <c r="B87" s="21" t="s">
        <v>495</v>
      </c>
      <c r="L87" s="24" t="s">
        <v>496</v>
      </c>
    </row>
    <row r="88" spans="1:12">
      <c r="A88" s="24" t="s">
        <v>255</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175</v>
      </c>
      <c r="B109" s="15" t="s">
        <v>539</v>
      </c>
      <c r="L109" s="24" t="s">
        <v>540</v>
      </c>
    </row>
    <row r="110" spans="1:12">
      <c r="A110" s="13" t="s">
        <v>186</v>
      </c>
      <c r="B110" s="15" t="s">
        <v>541</v>
      </c>
      <c r="L110" s="24" t="s">
        <v>542</v>
      </c>
    </row>
    <row r="111" spans="1:12">
      <c r="A111" s="13" t="s">
        <v>176</v>
      </c>
      <c r="B111" s="15" t="s">
        <v>543</v>
      </c>
      <c r="L111" s="24" t="s">
        <v>544</v>
      </c>
    </row>
    <row r="112" spans="1:12">
      <c r="A112" s="13" t="s">
        <v>187</v>
      </c>
      <c r="B112" s="15" t="s">
        <v>545</v>
      </c>
      <c r="L112" s="24" t="s">
        <v>546</v>
      </c>
    </row>
    <row r="113" spans="1:12">
      <c r="A113" s="13" t="s">
        <v>197</v>
      </c>
      <c r="B113" s="15" t="s">
        <v>547</v>
      </c>
      <c r="L113" s="24" t="s">
        <v>548</v>
      </c>
    </row>
    <row r="114" spans="1:12">
      <c r="A114" s="13" t="s">
        <v>206</v>
      </c>
      <c r="B114" s="15" t="s">
        <v>549</v>
      </c>
      <c r="L114" s="24" t="s">
        <v>550</v>
      </c>
    </row>
    <row r="115" spans="1:12">
      <c r="A115" s="13" t="s">
        <v>214</v>
      </c>
      <c r="B115" s="15" t="s">
        <v>551</v>
      </c>
      <c r="L115" s="24" t="s">
        <v>552</v>
      </c>
    </row>
    <row r="116" spans="1:12">
      <c r="A116" s="13" t="s">
        <v>222</v>
      </c>
      <c r="B116" s="15" t="s">
        <v>553</v>
      </c>
      <c r="L116" s="24" t="s">
        <v>554</v>
      </c>
    </row>
    <row r="117" spans="1:12">
      <c r="A117" s="13" t="s">
        <v>228</v>
      </c>
      <c r="B117" s="15" t="s">
        <v>555</v>
      </c>
      <c r="L117" s="24" t="s">
        <v>556</v>
      </c>
    </row>
    <row r="118" spans="1:12">
      <c r="A118" s="13" t="s">
        <v>235</v>
      </c>
      <c r="B118" s="15" t="s">
        <v>557</v>
      </c>
      <c r="L118" s="24" t="s">
        <v>558</v>
      </c>
    </row>
    <row r="119" spans="1:12">
      <c r="A119" s="13" t="s">
        <v>242</v>
      </c>
      <c r="B119" s="15" t="s">
        <v>559</v>
      </c>
      <c r="L119" s="24" t="s">
        <v>560</v>
      </c>
    </row>
    <row r="120" spans="1:12">
      <c r="A120" s="12" t="s">
        <v>249</v>
      </c>
      <c r="B120" s="35" t="s">
        <v>561</v>
      </c>
      <c r="L120" s="24" t="s">
        <v>562</v>
      </c>
    </row>
    <row r="121" spans="1:12">
      <c r="A121" s="13" t="s">
        <v>256</v>
      </c>
      <c r="B121" s="15" t="s">
        <v>563</v>
      </c>
      <c r="L121" s="24" t="s">
        <v>564</v>
      </c>
    </row>
    <row r="122" spans="1:12">
      <c r="A122" s="13" t="s">
        <v>263</v>
      </c>
      <c r="B122" s="15" t="s">
        <v>565</v>
      </c>
      <c r="L122" s="24" t="s">
        <v>566</v>
      </c>
    </row>
    <row r="123" spans="1:12">
      <c r="A123" s="13" t="s">
        <v>177</v>
      </c>
      <c r="B123" s="15" t="s">
        <v>567</v>
      </c>
      <c r="L123" s="24" t="s">
        <v>568</v>
      </c>
    </row>
    <row r="124" spans="1:12">
      <c r="A124" s="13" t="s">
        <v>188</v>
      </c>
      <c r="B124" s="15" t="s">
        <v>569</v>
      </c>
      <c r="L124" s="24" t="s">
        <v>570</v>
      </c>
    </row>
    <row r="125" spans="1:12">
      <c r="A125" s="13" t="s">
        <v>198</v>
      </c>
      <c r="B125" s="15" t="s">
        <v>571</v>
      </c>
      <c r="L125" s="24" t="s">
        <v>572</v>
      </c>
    </row>
    <row r="126" spans="1:12">
      <c r="A126" s="13" t="s">
        <v>207</v>
      </c>
      <c r="B126" s="15" t="s">
        <v>573</v>
      </c>
      <c r="L126" s="24" t="s">
        <v>574</v>
      </c>
    </row>
    <row r="127" spans="1:12">
      <c r="A127" s="13" t="s">
        <v>215</v>
      </c>
      <c r="B127" s="15" t="s">
        <v>575</v>
      </c>
      <c r="L127" s="24" t="s">
        <v>576</v>
      </c>
    </row>
    <row r="128" spans="1:12">
      <c r="A128" s="13" t="s">
        <v>223</v>
      </c>
      <c r="B128" s="15" t="s">
        <v>577</v>
      </c>
      <c r="L128" s="24" t="s">
        <v>578</v>
      </c>
    </row>
    <row r="129" spans="1:12">
      <c r="A129" s="13" t="s">
        <v>229</v>
      </c>
      <c r="B129" s="15" t="s">
        <v>579</v>
      </c>
      <c r="L129" s="24" t="s">
        <v>580</v>
      </c>
    </row>
    <row r="130" spans="1:12">
      <c r="A130" s="13" t="s">
        <v>236</v>
      </c>
      <c r="B130" s="15" t="s">
        <v>581</v>
      </c>
      <c r="L130" s="24" t="s">
        <v>582</v>
      </c>
    </row>
    <row r="131" spans="1:12">
      <c r="A131" s="13" t="s">
        <v>243</v>
      </c>
      <c r="B131" s="15" t="s">
        <v>583</v>
      </c>
      <c r="L131" s="24" t="s">
        <v>584</v>
      </c>
    </row>
    <row r="132" spans="1:12">
      <c r="A132" s="13" t="s">
        <v>250</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178</v>
      </c>
      <c r="B149" s="15" t="s">
        <v>617</v>
      </c>
    </row>
    <row r="150" spans="1:12">
      <c r="A150" s="24" t="s">
        <v>189</v>
      </c>
      <c r="B150" s="15" t="s">
        <v>618</v>
      </c>
    </row>
    <row r="151" spans="1:12">
      <c r="A151" s="24" t="s">
        <v>199</v>
      </c>
      <c r="B151" s="15" t="s">
        <v>619</v>
      </c>
    </row>
    <row r="152" spans="1:12">
      <c r="A152" s="24" t="s">
        <v>208</v>
      </c>
      <c r="B152" s="15" t="s">
        <v>620</v>
      </c>
    </row>
    <row r="153" spans="1:12">
      <c r="A153" s="24" t="s">
        <v>216</v>
      </c>
      <c r="B153" s="15" t="s">
        <v>621</v>
      </c>
    </row>
    <row r="154" spans="1:12">
      <c r="A154" s="32" t="s">
        <v>224</v>
      </c>
      <c r="B154" s="15" t="s">
        <v>622</v>
      </c>
    </row>
    <row r="155" spans="1:12">
      <c r="A155" s="24" t="s">
        <v>230</v>
      </c>
      <c r="B155" s="15" t="s">
        <v>623</v>
      </c>
    </row>
    <row r="156" spans="1:12">
      <c r="A156" s="33" t="s">
        <v>237</v>
      </c>
      <c r="B156" s="36" t="s">
        <v>624</v>
      </c>
    </row>
    <row r="157" spans="1:12">
      <c r="A157" s="24" t="s">
        <v>244</v>
      </c>
      <c r="B157" s="15" t="s">
        <v>625</v>
      </c>
    </row>
    <row r="158" spans="1:12">
      <c r="A158" s="24" t="s">
        <v>251</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179</v>
      </c>
      <c r="B294" s="15" t="s">
        <v>762</v>
      </c>
    </row>
    <row r="295" spans="1:2">
      <c r="A295" s="13" t="s">
        <v>190</v>
      </c>
      <c r="B295" s="15" t="s">
        <v>763</v>
      </c>
    </row>
    <row r="296" spans="1:2">
      <c r="A296" s="13" t="s">
        <v>200</v>
      </c>
      <c r="B296" s="15" t="s">
        <v>764</v>
      </c>
    </row>
    <row r="297" spans="1:2">
      <c r="A297" s="13" t="s">
        <v>209</v>
      </c>
      <c r="B297" s="15" t="s">
        <v>765</v>
      </c>
    </row>
    <row r="298" spans="1:2">
      <c r="A298" s="13" t="s">
        <v>217</v>
      </c>
      <c r="B298" s="15" t="s">
        <v>766</v>
      </c>
    </row>
    <row r="299" spans="1:2">
      <c r="A299" s="13" t="s">
        <v>180</v>
      </c>
      <c r="B299" s="15" t="s">
        <v>767</v>
      </c>
    </row>
    <row r="300" spans="1:2">
      <c r="A300" s="13" t="s">
        <v>191</v>
      </c>
      <c r="B300" s="15" t="s">
        <v>768</v>
      </c>
    </row>
    <row r="301" spans="1:2">
      <c r="A301" s="13" t="s">
        <v>201</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5" t="s">
        <v>770</v>
      </c>
      <c r="J1" s="205"/>
    </row>
    <row r="2" spans="1:10">
      <c r="A2" t="s">
        <v>2</v>
      </c>
      <c r="B2" s="205" t="s">
        <v>771</v>
      </c>
      <c r="C2" s="205"/>
      <c r="I2" t="s">
        <v>772</v>
      </c>
    </row>
    <row r="3" spans="1:10">
      <c r="B3" t="s">
        <v>773</v>
      </c>
      <c r="C3" s="2" t="s">
        <v>774</v>
      </c>
      <c r="I3">
        <v>2</v>
      </c>
    </row>
    <row r="4" spans="1:10">
      <c r="B4" t="s">
        <v>4</v>
      </c>
      <c r="C4" s="2" t="s">
        <v>775</v>
      </c>
      <c r="I4">
        <v>3</v>
      </c>
    </row>
    <row r="5" spans="1:10">
      <c r="B5" t="s">
        <v>776</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5" t="s">
        <v>783</v>
      </c>
      <c r="C16" s="205"/>
    </row>
    <row r="17" spans="2:9" ht="28.9">
      <c r="B17" s="3" t="s">
        <v>31</v>
      </c>
      <c r="C17" s="3" t="s">
        <v>784</v>
      </c>
      <c r="D17" t="s">
        <v>34</v>
      </c>
      <c r="F17" s="6" t="s">
        <v>785</v>
      </c>
      <c r="G17" t="s">
        <v>786</v>
      </c>
      <c r="H17" t="s">
        <v>787</v>
      </c>
      <c r="I17" s="6" t="s">
        <v>788</v>
      </c>
    </row>
    <row r="18" spans="2:9">
      <c r="B18" s="4">
        <v>1110</v>
      </c>
      <c r="C18" s="1" t="s">
        <v>789</v>
      </c>
      <c r="D18" t="s">
        <v>42</v>
      </c>
      <c r="E18" t="s">
        <v>790</v>
      </c>
      <c r="F18" t="s">
        <v>43</v>
      </c>
      <c r="G18" t="s">
        <v>43</v>
      </c>
      <c r="H18" t="s">
        <v>43</v>
      </c>
      <c r="I18" t="s">
        <v>43</v>
      </c>
    </row>
    <row r="19" spans="2:9">
      <c r="B19" s="4" t="s">
        <v>152</v>
      </c>
      <c r="C19" s="1" t="s">
        <v>791</v>
      </c>
      <c r="D19" t="s">
        <v>792</v>
      </c>
      <c r="E19" t="s">
        <v>793</v>
      </c>
      <c r="F19" t="s">
        <v>45</v>
      </c>
      <c r="G19" t="s">
        <v>45</v>
      </c>
      <c r="H19" t="s">
        <v>45</v>
      </c>
      <c r="I19" t="s">
        <v>45</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153</v>
      </c>
      <c r="C25" s="1" t="s">
        <v>804</v>
      </c>
    </row>
    <row r="26" spans="2:9">
      <c r="B26" s="4">
        <v>1640</v>
      </c>
      <c r="C26" s="1" t="s">
        <v>805</v>
      </c>
    </row>
    <row r="27" spans="2:9">
      <c r="B27" s="4">
        <v>2110</v>
      </c>
      <c r="C27" s="1" t="s">
        <v>806</v>
      </c>
    </row>
    <row r="28" spans="2:9">
      <c r="B28" s="4">
        <v>2120</v>
      </c>
      <c r="C28" s="1" t="s">
        <v>807</v>
      </c>
    </row>
    <row r="29" spans="2:9">
      <c r="B29" s="4" t="s">
        <v>147</v>
      </c>
      <c r="C29" s="1" t="s">
        <v>808</v>
      </c>
    </row>
    <row r="30" spans="2:9">
      <c r="B30" s="4" t="s">
        <v>154</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155</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156</v>
      </c>
      <c r="C46" s="1" t="s">
        <v>825</v>
      </c>
    </row>
    <row r="47" spans="2:3">
      <c r="B47" s="4" t="s">
        <v>134</v>
      </c>
      <c r="C47" s="1" t="s">
        <v>826</v>
      </c>
    </row>
    <row r="48" spans="2:3">
      <c r="B48" s="4">
        <v>6210</v>
      </c>
      <c r="C48" s="1" t="s">
        <v>827</v>
      </c>
    </row>
    <row r="49" spans="2:3">
      <c r="B49" s="4" t="s">
        <v>143</v>
      </c>
      <c r="C49" s="1" t="s">
        <v>828</v>
      </c>
    </row>
    <row r="50" spans="2:3">
      <c r="B50" s="4" t="s">
        <v>140</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144</v>
      </c>
      <c r="C55" s="1" t="s">
        <v>834</v>
      </c>
    </row>
    <row r="56" spans="2:3">
      <c r="B56" s="4" t="s">
        <v>141</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148</v>
      </c>
      <c r="C61" s="1" t="s">
        <v>840</v>
      </c>
    </row>
    <row r="62" spans="2:3">
      <c r="B62" s="4" t="s">
        <v>149</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135</v>
      </c>
      <c r="C67" s="1" t="s">
        <v>846</v>
      </c>
    </row>
    <row r="68" spans="2:3">
      <c r="B68" s="4" t="s">
        <v>136</v>
      </c>
      <c r="C68" s="1" t="s">
        <v>847</v>
      </c>
    </row>
    <row r="69" spans="2:3">
      <c r="B69" s="4">
        <v>9050</v>
      </c>
      <c r="C69" s="1" t="s">
        <v>848</v>
      </c>
    </row>
    <row r="70" spans="2:3">
      <c r="B70" s="4">
        <v>9060</v>
      </c>
      <c r="C70" s="1" t="s">
        <v>849</v>
      </c>
    </row>
    <row r="71" spans="2:3">
      <c r="B71" s="4">
        <v>9070</v>
      </c>
      <c r="C71" s="1" t="s">
        <v>850</v>
      </c>
    </row>
    <row r="72" spans="2:3">
      <c r="B72" s="4" t="s">
        <v>137</v>
      </c>
      <c r="C72" s="1" t="s">
        <v>851</v>
      </c>
    </row>
    <row r="73" spans="2:3">
      <c r="B73" s="4">
        <v>9160</v>
      </c>
      <c r="C73" s="1" t="s">
        <v>852</v>
      </c>
    </row>
    <row r="74" spans="2:3">
      <c r="B74" s="4" t="s">
        <v>145</v>
      </c>
      <c r="C74" s="1" t="s">
        <v>853</v>
      </c>
    </row>
    <row r="75" spans="2:3">
      <c r="B75" s="4" t="s">
        <v>138</v>
      </c>
      <c r="C75" s="1" t="s">
        <v>854</v>
      </c>
    </row>
    <row r="76" spans="2:3">
      <c r="B76" s="4" t="s">
        <v>139</v>
      </c>
      <c r="C76" s="1" t="s">
        <v>855</v>
      </c>
    </row>
    <row r="77" spans="2:3">
      <c r="B77" s="4" t="s">
        <v>146</v>
      </c>
      <c r="C77" s="1" t="s">
        <v>856</v>
      </c>
    </row>
    <row r="78" spans="2:3">
      <c r="B78" s="4" t="s">
        <v>142</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43</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43</v>
      </c>
      <c r="H1" t="s">
        <v>861</v>
      </c>
      <c r="I1" t="s">
        <v>792</v>
      </c>
      <c r="J1" t="s">
        <v>795</v>
      </c>
      <c r="K1" t="s">
        <v>859</v>
      </c>
      <c r="L1" t="s">
        <v>931</v>
      </c>
      <c r="M1" t="s">
        <v>932</v>
      </c>
    </row>
    <row r="2" spans="2:16" ht="43.15">
      <c r="B2" s="16" t="s">
        <v>933</v>
      </c>
      <c r="C2" s="17" t="s">
        <v>934</v>
      </c>
      <c r="D2" s="18">
        <v>1919</v>
      </c>
      <c r="F2" s="16" t="s">
        <v>933</v>
      </c>
      <c r="G2" s="19" t="s">
        <v>169</v>
      </c>
      <c r="H2" s="19" t="s">
        <v>186</v>
      </c>
      <c r="I2" s="19" t="s">
        <v>935</v>
      </c>
      <c r="J2" s="19" t="s">
        <v>215</v>
      </c>
      <c r="K2" s="19" t="s">
        <v>936</v>
      </c>
      <c r="L2" s="27"/>
      <c r="O2" s="15"/>
      <c r="P2" s="27"/>
    </row>
    <row r="3" spans="2:16" ht="28.9">
      <c r="B3" s="19" t="s">
        <v>171</v>
      </c>
      <c r="C3" s="20" t="s">
        <v>202</v>
      </c>
      <c r="D3" s="18">
        <v>1936</v>
      </c>
      <c r="F3" s="19" t="s">
        <v>171</v>
      </c>
      <c r="G3" s="19" t="s">
        <v>192</v>
      </c>
      <c r="I3" s="19" t="s">
        <v>937</v>
      </c>
      <c r="J3" s="19" t="s">
        <v>938</v>
      </c>
      <c r="K3" s="19" t="s">
        <v>939</v>
      </c>
      <c r="L3" s="27"/>
      <c r="O3" s="15"/>
      <c r="P3" s="27"/>
    </row>
    <row r="4" spans="2:16">
      <c r="B4" s="16" t="s">
        <v>940</v>
      </c>
      <c r="C4" s="17" t="s">
        <v>941</v>
      </c>
      <c r="D4" s="18">
        <v>1929</v>
      </c>
      <c r="F4" s="16" t="s">
        <v>940</v>
      </c>
      <c r="I4" s="16" t="s">
        <v>942</v>
      </c>
      <c r="J4" s="19" t="s">
        <v>250</v>
      </c>
      <c r="K4" s="16" t="s">
        <v>943</v>
      </c>
      <c r="L4" s="27"/>
      <c r="O4" s="15"/>
      <c r="P4" s="27"/>
    </row>
    <row r="5" spans="2:16">
      <c r="B5" s="19" t="s">
        <v>203</v>
      </c>
      <c r="C5" s="20" t="s">
        <v>225</v>
      </c>
      <c r="D5" s="18">
        <v>1920</v>
      </c>
      <c r="F5" s="19" t="s">
        <v>203</v>
      </c>
      <c r="I5" s="19" t="s">
        <v>944</v>
      </c>
      <c r="J5" s="19" t="s">
        <v>257</v>
      </c>
      <c r="K5" s="16" t="s">
        <v>945</v>
      </c>
      <c r="L5" s="27"/>
      <c r="O5" s="15"/>
      <c r="P5" s="27"/>
    </row>
    <row r="6" spans="2:16">
      <c r="B6" s="16" t="s">
        <v>946</v>
      </c>
      <c r="C6" s="17" t="s">
        <v>947</v>
      </c>
      <c r="D6" s="18">
        <v>4030</v>
      </c>
      <c r="F6" s="16" t="s">
        <v>946</v>
      </c>
      <c r="G6" s="15"/>
      <c r="H6" s="27"/>
      <c r="I6" s="19" t="s">
        <v>948</v>
      </c>
      <c r="J6" s="25" t="s">
        <v>949</v>
      </c>
      <c r="K6" s="19" t="s">
        <v>190</v>
      </c>
      <c r="L6" s="27"/>
      <c r="O6" s="14"/>
      <c r="P6" s="27"/>
    </row>
    <row r="7" spans="2:16">
      <c r="B7" s="19" t="s">
        <v>239</v>
      </c>
      <c r="C7" s="20" t="s">
        <v>259</v>
      </c>
      <c r="D7" s="18">
        <v>1086</v>
      </c>
      <c r="F7" s="19" t="s">
        <v>239</v>
      </c>
      <c r="I7" s="19" t="s">
        <v>950</v>
      </c>
      <c r="J7" s="26" t="s">
        <v>230</v>
      </c>
      <c r="K7" s="16" t="s">
        <v>951</v>
      </c>
      <c r="L7" s="27"/>
      <c r="O7" s="15"/>
      <c r="P7" s="27"/>
    </row>
    <row r="8" spans="2:16" ht="28.9">
      <c r="B8" s="19" t="s">
        <v>246</v>
      </c>
      <c r="C8" s="20" t="s">
        <v>266</v>
      </c>
      <c r="D8" s="18">
        <v>1081</v>
      </c>
      <c r="F8" s="19" t="s">
        <v>246</v>
      </c>
      <c r="I8" s="19" t="s">
        <v>952</v>
      </c>
      <c r="J8" s="26" t="s">
        <v>283</v>
      </c>
      <c r="K8" s="16" t="s">
        <v>953</v>
      </c>
      <c r="L8" s="27"/>
      <c r="O8" s="15"/>
      <c r="P8" s="27"/>
    </row>
    <row r="9" spans="2:16" ht="28.9">
      <c r="B9" s="19" t="s">
        <v>267</v>
      </c>
      <c r="C9" s="20" t="s">
        <v>284</v>
      </c>
      <c r="D9" s="18">
        <v>1065</v>
      </c>
      <c r="F9" s="19" t="s">
        <v>267</v>
      </c>
      <c r="I9" s="16" t="s">
        <v>954</v>
      </c>
      <c r="J9" s="26" t="s">
        <v>393</v>
      </c>
      <c r="K9" s="19" t="s">
        <v>955</v>
      </c>
      <c r="L9" s="27"/>
      <c r="O9" s="15"/>
      <c r="P9" s="27"/>
    </row>
    <row r="10" spans="2:16">
      <c r="B10" s="19" t="s">
        <v>285</v>
      </c>
      <c r="C10" s="20" t="s">
        <v>302</v>
      </c>
      <c r="D10" s="18">
        <v>1082</v>
      </c>
      <c r="F10" s="19" t="s">
        <v>285</v>
      </c>
      <c r="G10" s="15"/>
      <c r="H10" s="27"/>
      <c r="I10" s="19" t="s">
        <v>201</v>
      </c>
      <c r="J10" s="26" t="s">
        <v>419</v>
      </c>
      <c r="K10" s="16" t="s">
        <v>956</v>
      </c>
      <c r="L10" s="27"/>
      <c r="O10" s="15"/>
      <c r="P10" s="27"/>
    </row>
    <row r="11" spans="2:16" ht="28.9">
      <c r="B11" s="19" t="s">
        <v>303</v>
      </c>
      <c r="C11" s="20" t="s">
        <v>320</v>
      </c>
      <c r="D11" s="18">
        <v>6169</v>
      </c>
      <c r="F11" s="19" t="s">
        <v>303</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200</v>
      </c>
      <c r="O12" s="15"/>
      <c r="P12" s="27"/>
    </row>
    <row r="13" spans="2:16">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28.9">
      <c r="B15" s="19" t="s">
        <v>327</v>
      </c>
      <c r="C15" s="20" t="s">
        <v>344</v>
      </c>
      <c r="D15" s="18">
        <v>1029</v>
      </c>
      <c r="F15" s="19" t="s">
        <v>327</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345</v>
      </c>
      <c r="C17" s="20" t="s">
        <v>360</v>
      </c>
      <c r="D17" s="18">
        <v>1084</v>
      </c>
      <c r="F17" s="19" t="s">
        <v>345</v>
      </c>
      <c r="G17" s="15"/>
      <c r="H17" s="27"/>
      <c r="J17" s="26" t="s">
        <v>574</v>
      </c>
      <c r="O17" s="15"/>
      <c r="P17" s="27"/>
    </row>
    <row r="18" spans="2:16" ht="28.9">
      <c r="B18" s="19" t="s">
        <v>351</v>
      </c>
      <c r="C18" s="20" t="s">
        <v>365</v>
      </c>
      <c r="D18" s="18">
        <v>1924</v>
      </c>
      <c r="F18" s="19" t="s">
        <v>351</v>
      </c>
      <c r="G18" s="14"/>
      <c r="H18" s="27"/>
      <c r="J18" s="26" t="s">
        <v>584</v>
      </c>
      <c r="O18" s="15"/>
    </row>
    <row r="19" spans="2:16" ht="28.9">
      <c r="B19" s="19" t="s">
        <v>356</v>
      </c>
      <c r="C19" s="20" t="s">
        <v>370</v>
      </c>
      <c r="D19" s="18">
        <v>4021</v>
      </c>
      <c r="F19" s="19" t="s">
        <v>356</v>
      </c>
      <c r="G19" s="14"/>
      <c r="H19" s="27"/>
      <c r="J19" s="26" t="s">
        <v>586</v>
      </c>
      <c r="O19" s="15"/>
      <c r="P19" s="27"/>
    </row>
    <row r="20" spans="2:16" ht="28.9">
      <c r="B20" s="19" t="s">
        <v>970</v>
      </c>
      <c r="C20" s="20" t="s">
        <v>971</v>
      </c>
      <c r="D20" s="18">
        <v>1926</v>
      </c>
      <c r="F20" s="19" t="s">
        <v>970</v>
      </c>
      <c r="G20" s="15"/>
      <c r="H20" s="27"/>
      <c r="J20" s="26" t="s">
        <v>604</v>
      </c>
      <c r="O20" s="15"/>
      <c r="P20" s="27"/>
    </row>
    <row r="21" spans="2:16">
      <c r="B21" s="19" t="s">
        <v>371</v>
      </c>
      <c r="C21" s="20" t="s">
        <v>383</v>
      </c>
      <c r="D21" s="18">
        <v>1032</v>
      </c>
      <c r="F21" s="19" t="s">
        <v>371</v>
      </c>
    </row>
    <row r="22" spans="2:16" ht="28.9">
      <c r="B22" s="19" t="s">
        <v>376</v>
      </c>
      <c r="C22" s="20" t="s">
        <v>387</v>
      </c>
      <c r="D22" s="18">
        <v>1014</v>
      </c>
      <c r="F22" s="19" t="s">
        <v>376</v>
      </c>
    </row>
    <row r="23" spans="2:16" ht="28.9">
      <c r="B23" s="19" t="s">
        <v>380</v>
      </c>
      <c r="C23" s="20" t="s">
        <v>391</v>
      </c>
      <c r="D23" s="18">
        <v>1015</v>
      </c>
      <c r="F23" s="19" t="s">
        <v>380</v>
      </c>
    </row>
    <row r="24" spans="2:16" ht="28.9">
      <c r="B24" s="19" t="s">
        <v>384</v>
      </c>
      <c r="C24" s="20" t="s">
        <v>394</v>
      </c>
      <c r="D24" s="18">
        <v>1013</v>
      </c>
      <c r="F24" s="19" t="s">
        <v>384</v>
      </c>
    </row>
    <row r="25" spans="2:16" ht="28.9">
      <c r="B25" s="16" t="s">
        <v>388</v>
      </c>
      <c r="C25" s="17" t="s">
        <v>397</v>
      </c>
      <c r="D25" s="18">
        <v>1016</v>
      </c>
      <c r="F25" s="16" t="s">
        <v>388</v>
      </c>
    </row>
    <row r="26" spans="2:16">
      <c r="B26" s="19" t="s">
        <v>972</v>
      </c>
      <c r="C26" s="20" t="s">
        <v>973</v>
      </c>
      <c r="D26" s="18">
        <v>4044</v>
      </c>
      <c r="F26" s="19" t="s">
        <v>972</v>
      </c>
    </row>
    <row r="27" spans="2:16" ht="28.9">
      <c r="B27" s="19" t="s">
        <v>169</v>
      </c>
      <c r="C27" s="20" t="s">
        <v>170</v>
      </c>
      <c r="D27" s="18">
        <v>1188</v>
      </c>
    </row>
    <row r="28" spans="2:16">
      <c r="B28" s="19" t="s">
        <v>192</v>
      </c>
      <c r="C28" s="20" t="s">
        <v>193</v>
      </c>
      <c r="D28" s="18">
        <v>1166</v>
      </c>
    </row>
    <row r="29" spans="2:16">
      <c r="B29" s="19" t="s">
        <v>186</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190</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200</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201</v>
      </c>
      <c r="C49" s="20" t="s">
        <v>769</v>
      </c>
      <c r="D49" s="18">
        <v>1910</v>
      </c>
    </row>
    <row r="50" spans="2:4">
      <c r="B50" s="19" t="s">
        <v>957</v>
      </c>
      <c r="C50" s="20" t="s">
        <v>991</v>
      </c>
      <c r="D50" s="18">
        <v>1354</v>
      </c>
    </row>
    <row r="51" spans="2:4">
      <c r="B51" s="19" t="s">
        <v>215</v>
      </c>
      <c r="C51" s="20" t="s">
        <v>575</v>
      </c>
      <c r="D51" s="18">
        <v>1386</v>
      </c>
    </row>
    <row r="52" spans="2:4">
      <c r="B52" s="19" t="s">
        <v>938</v>
      </c>
      <c r="C52" s="20" t="s">
        <v>992</v>
      </c>
      <c r="D52" s="18">
        <v>1381</v>
      </c>
    </row>
    <row r="53" spans="2:4">
      <c r="B53" s="19" t="s">
        <v>250</v>
      </c>
      <c r="C53" s="20" t="s">
        <v>585</v>
      </c>
      <c r="D53" s="18">
        <v>1983</v>
      </c>
    </row>
    <row r="54" spans="2:4">
      <c r="B54" s="19" t="s">
        <v>257</v>
      </c>
      <c r="C54" s="20" t="s">
        <v>587</v>
      </c>
      <c r="D54" s="18">
        <v>6216</v>
      </c>
    </row>
    <row r="55" spans="2:4">
      <c r="B55" s="25" t="s">
        <v>949</v>
      </c>
      <c r="C55" s="17" t="s">
        <v>993</v>
      </c>
      <c r="D55" s="18">
        <v>1939</v>
      </c>
    </row>
    <row r="56" spans="2:4">
      <c r="B56" s="26" t="s">
        <v>230</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0B12B69E-9B6D-46A2-9201-84EC66D7D6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2023-01-25T16:13:51Z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